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 (УТ 2) 2024-2026 " sheetId="3" r:id="rId1"/>
  </sheets>
  <definedNames>
    <definedName name="_xlnm._FilterDatabase" localSheetId="0" hidden="1">'РИД (УТ 2) 2024-2026 '!$A$14:$Z$270</definedName>
    <definedName name="_xlnm.Print_Titles" localSheetId="0">'РИД (УТ 2) 2024-2026 '!$12:$15</definedName>
    <definedName name="_xlnm.Print_Area" localSheetId="0">'РИД (УТ 2) 2024-2026 '!$A$2:$S$277</definedName>
  </definedNames>
  <calcPr calcId="145621" iterate="1"/>
</workbook>
</file>

<file path=xl/calcChain.xml><?xml version="1.0" encoding="utf-8"?>
<calcChain xmlns="http://schemas.openxmlformats.org/spreadsheetml/2006/main">
  <c r="R271" i="3" l="1"/>
  <c r="Q82" i="3" l="1"/>
  <c r="Q81" i="3"/>
  <c r="Q155" i="3"/>
  <c r="Q123" i="3"/>
  <c r="Q114" i="3"/>
  <c r="Q113" i="3"/>
  <c r="Q140" i="3"/>
  <c r="Q139" i="3"/>
  <c r="Q136" i="3"/>
  <c r="Q135" i="3"/>
  <c r="Q166" i="3"/>
  <c r="Q165" i="3"/>
  <c r="Q90" i="3"/>
  <c r="Q89" i="3"/>
  <c r="Q164" i="3"/>
  <c r="Q163" i="3"/>
  <c r="Q148" i="3"/>
  <c r="Q271" i="3" l="1"/>
  <c r="S271" i="3" l="1"/>
  <c r="T25" i="3" l="1"/>
  <c r="T70" i="3"/>
  <c r="T266" i="3" l="1"/>
  <c r="T265" i="3"/>
  <c r="T263" i="3"/>
  <c r="T260" i="3"/>
  <c r="T253" i="3"/>
  <c r="T252" i="3"/>
  <c r="T251" i="3"/>
  <c r="T250" i="3"/>
  <c r="T249" i="3"/>
  <c r="T248" i="3"/>
  <c r="T247" i="3"/>
  <c r="T246" i="3"/>
  <c r="T245" i="3"/>
  <c r="T244" i="3"/>
  <c r="T243" i="3"/>
  <c r="T242" i="3"/>
  <c r="T241" i="3"/>
  <c r="T240" i="3"/>
  <c r="T236" i="3"/>
  <c r="T230" i="3"/>
  <c r="T229" i="3"/>
  <c r="T216" i="3"/>
  <c r="T213" i="3"/>
  <c r="O212" i="3"/>
  <c r="T212" i="3" s="1"/>
  <c r="O211" i="3"/>
  <c r="T211" i="3" s="1"/>
  <c r="O209" i="3"/>
  <c r="T209" i="3" s="1"/>
  <c r="P208" i="3"/>
  <c r="O208" i="3"/>
  <c r="P207" i="3"/>
  <c r="O207" i="3"/>
  <c r="T207" i="3" s="1"/>
  <c r="T206" i="3"/>
  <c r="O206" i="3"/>
  <c r="P205" i="3"/>
  <c r="O205" i="3"/>
  <c r="O271" i="3" s="1"/>
  <c r="T204" i="3"/>
  <c r="V203" i="3"/>
  <c r="T203" i="3"/>
  <c r="T195" i="3"/>
  <c r="T194" i="3"/>
  <c r="T192" i="3"/>
  <c r="T189" i="3"/>
  <c r="T178" i="3"/>
  <c r="T177" i="3"/>
  <c r="T176" i="3"/>
  <c r="T175" i="3"/>
  <c r="T170" i="3"/>
  <c r="T169" i="3"/>
  <c r="T168" i="3"/>
  <c r="T167" i="3"/>
  <c r="T161" i="3"/>
  <c r="T160" i="3"/>
  <c r="T159" i="3"/>
  <c r="T158" i="3"/>
  <c r="T157" i="3"/>
  <c r="T152" i="3"/>
  <c r="T151" i="3"/>
  <c r="T150" i="3"/>
  <c r="T149" i="3"/>
  <c r="T144" i="3"/>
  <c r="T143" i="3"/>
  <c r="T142" i="3"/>
  <c r="T141" i="3"/>
  <c r="T122" i="3"/>
  <c r="T121" i="3"/>
  <c r="T119" i="3"/>
  <c r="T117" i="3"/>
  <c r="T115" i="3"/>
  <c r="T106" i="3"/>
  <c r="T105" i="3"/>
  <c r="T104" i="3"/>
  <c r="T103" i="3"/>
  <c r="T102" i="3"/>
  <c r="T101" i="3"/>
  <c r="T100" i="3"/>
  <c r="T92" i="3"/>
  <c r="T91" i="3"/>
  <c r="T85" i="3"/>
  <c r="T83" i="3"/>
  <c r="T73" i="3"/>
  <c r="T72" i="3"/>
  <c r="U71" i="3"/>
  <c r="T71" i="3"/>
  <c r="T68" i="3"/>
  <c r="T65" i="3"/>
  <c r="T63" i="3"/>
  <c r="T60" i="3"/>
  <c r="T58" i="3"/>
  <c r="W53" i="3"/>
  <c r="V53" i="3"/>
  <c r="U53" i="3"/>
  <c r="U52" i="3"/>
  <c r="T52" i="3"/>
  <c r="T51" i="3"/>
  <c r="T49" i="3"/>
  <c r="T47" i="3"/>
  <c r="T46" i="3"/>
  <c r="T45" i="3"/>
  <c r="T44" i="3"/>
  <c r="T43" i="3"/>
  <c r="T40" i="3"/>
  <c r="T39" i="3"/>
  <c r="T38" i="3"/>
  <c r="T37" i="3"/>
  <c r="U35" i="3"/>
  <c r="T35" i="3"/>
  <c r="T34" i="3"/>
  <c r="T33" i="3"/>
  <c r="T32" i="3"/>
  <c r="T31" i="3"/>
  <c r="T30" i="3"/>
  <c r="T29" i="3"/>
  <c r="U26" i="3"/>
  <c r="T26" i="3"/>
  <c r="U25" i="3"/>
  <c r="T24" i="3"/>
  <c r="T23" i="3"/>
  <c r="T22" i="3"/>
  <c r="T21" i="3"/>
  <c r="T20" i="3"/>
  <c r="T19" i="3"/>
  <c r="T18" i="3"/>
  <c r="T17" i="3"/>
  <c r="U16" i="3"/>
  <c r="T16" i="3"/>
  <c r="W16" i="3" l="1"/>
  <c r="P271" i="3"/>
  <c r="T188" i="3"/>
  <c r="T208" i="3"/>
  <c r="T205" i="3"/>
  <c r="V204" i="3"/>
</calcChain>
</file>

<file path=xl/sharedStrings.xml><?xml version="1.0" encoding="utf-8"?>
<sst xmlns="http://schemas.openxmlformats.org/spreadsheetml/2006/main" count="1323" uniqueCount="630">
  <si>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</si>
  <si>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</si>
  <si>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</si>
  <si>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</si>
  <si>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</si>
  <si>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</si>
  <si>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</si>
  <si>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</si>
  <si>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</si>
  <si>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</si>
  <si>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</si>
  <si>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</si>
  <si>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</si>
  <si>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</si>
  <si>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</si>
  <si>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</si>
  <si>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</si>
  <si>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</si>
  <si>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</si>
  <si>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</si>
  <si>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</si>
  <si>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</si>
  <si>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</si>
  <si>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</si>
  <si>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</si>
  <si>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</si>
  <si>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</si>
  <si>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</si>
  <si>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</si>
  <si>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</si>
  <si>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</si>
  <si>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</si>
  <si>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</si>
  <si>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</si>
  <si>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</si>
  <si>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</si>
  <si>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</si>
  <si>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</si>
  <si>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</si>
  <si>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</si>
  <si>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</si>
  <si>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</si>
  <si>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</si>
  <si>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</si>
  <si>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</si>
  <si>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</si>
  <si>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</si>
  <si>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</si>
  <si>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</si>
  <si>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</si>
  <si>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</si>
  <si>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</si>
  <si>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</si>
  <si>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</si>
  <si>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</si>
  <si>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</si>
  <si>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</si>
  <si>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</si>
  <si>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</si>
  <si>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</si>
  <si>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</si>
  <si>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</si>
  <si>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</si>
  <si>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</si>
  <si>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</si>
  <si>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</si>
  <si>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</si>
  <si>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</si>
  <si>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</si>
  <si>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</si>
  <si>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</si>
  <si>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</si>
  <si>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</si>
  <si>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</si>
  <si>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</si>
  <si>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</si>
  <si>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</si>
  <si>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</si>
  <si>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</si>
  <si>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</si>
  <si>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</si>
  <si>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</si>
  <si>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</si>
  <si>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</si>
  <si>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</si>
  <si>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</si>
  <si>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</si>
  <si>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</si>
  <si>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</si>
  <si>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</si>
  <si>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</si>
  <si>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</si>
  <si>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</si>
  <si>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</si>
  <si>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</si>
  <si>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</si>
  <si>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</si>
  <si>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</si>
  <si>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</si>
  <si>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</si>
  <si>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</si>
  <si>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</si>
  <si>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</si>
  <si>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</si>
  <si>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</si>
  <si>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</si>
  <si>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</si>
  <si>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</si>
  <si>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</si>
  <si>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</si>
  <si>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</si>
  <si>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</si>
  <si>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</si>
  <si>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</si>
  <si>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</si>
  <si>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</si>
  <si>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</si>
  <si>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</si>
  <si>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</si>
  <si>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</si>
  <si>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</si>
  <si>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</si>
  <si>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</si>
  <si>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</si>
  <si>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</si>
  <si>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</si>
  <si>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</si>
  <si>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</si>
  <si>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</si>
  <si>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</si>
  <si>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</si>
  <si>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</si>
  <si>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</si>
  <si>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</si>
  <si>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</si>
  <si>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</si>
  <si>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</si>
  <si>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</si>
  <si>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</si>
  <si>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</si>
  <si>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</si>
  <si>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</si>
  <si>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</si>
  <si>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</si>
  <si>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</si>
  <si>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</si>
  <si>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</si>
  <si>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</si>
  <si>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</si>
  <si>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</si>
  <si>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</si>
  <si>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</si>
  <si>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</si>
  <si>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</si>
  <si>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</si>
  <si>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</si>
  <si>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</si>
  <si>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</si>
  <si>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</si>
  <si>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</si>
  <si>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</si>
  <si>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</si>
  <si>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</si>
  <si>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</si>
  <si>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</si>
  <si>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</si>
  <si>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</si>
  <si>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</si>
  <si>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</si>
  <si>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</si>
  <si>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</si>
  <si>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</si>
  <si>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</si>
  <si>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</si>
  <si>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</si>
  <si>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</si>
  <si>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</si>
  <si>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</si>
  <si>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</si>
  <si>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</si>
  <si>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</si>
  <si>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</si>
  <si>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</si>
  <si>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</si>
  <si>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</si>
  <si>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</si>
  <si>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</si>
  <si>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</si>
  <si>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</si>
  <si>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</si>
  <si>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</si>
  <si>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</si>
  <si>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</si>
  <si>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</si>
  <si>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</si>
  <si>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</si>
  <si>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</si>
  <si>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</si>
  <si>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</si>
  <si>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</si>
  <si>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</si>
  <si>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</si>
  <si>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</si>
  <si>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</si>
  <si>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</si>
  <si>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</si>
  <si>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</si>
  <si>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</si>
  <si>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</si>
  <si>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</si>
  <si>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</si>
  <si>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</si>
  <si>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</si>
  <si>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</si>
  <si>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</si>
  <si>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</si>
  <si>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</si>
  <si>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</si>
  <si>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</si>
  <si>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</si>
  <si>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</si>
  <si>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</si>
  <si>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</si>
  <si>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</si>
  <si>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</si>
  <si>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</si>
  <si>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</si>
  <si>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</si>
  <si>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</si>
  <si>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</si>
  <si>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</si>
  <si>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</si>
  <si>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</si>
  <si>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Контрольно-счетная палата администрации Андроповского муниципального округа Ставропольского края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</si>
  <si>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</si>
  <si>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</si>
  <si>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</si>
  <si>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</si>
  <si>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</si>
  <si>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</si>
  <si>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</si>
  <si>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</si>
  <si>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</si>
  <si>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770 11715020140340150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</si>
  <si>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</si>
  <si>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</si>
  <si>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</si>
  <si>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</si>
  <si>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</si>
  <si>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</si>
  <si>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</si>
  <si>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</si>
  <si>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</si>
  <si>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</si>
  <si>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</si>
  <si>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</si>
  <si>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</si>
  <si>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</si>
  <si>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</si>
  <si>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</si>
  <si>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</si>
  <si>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</si>
  <si>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</si>
  <si>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</si>
  <si>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</si>
  <si>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</si>
  <si>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</si>
  <si>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</si>
  <si>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</si>
  <si>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</si>
  <si>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</si>
  <si>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</si>
  <si>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</si>
  <si>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</si>
  <si>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</si>
  <si>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</si>
  <si>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</si>
  <si>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</si>
  <si>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</si>
  <si>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</si>
  <si>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</si>
  <si>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</si>
  <si>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</si>
  <si>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</si>
  <si>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</si>
  <si>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</si>
  <si>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</si>
  <si>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</si>
  <si>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</si>
  <si>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</si>
  <si>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</si>
  <si>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</si>
  <si>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</si>
  <si>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</si>
  <si>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</si>
  <si>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</si>
  <si>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</si>
  <si>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</si>
  <si>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</si>
  <si>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</si>
  <si>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</si>
  <si>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</si>
  <si>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</si>
  <si>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</si>
  <si>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</si>
  <si>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</si>
  <si>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</si>
  <si>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</si>
  <si>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</si>
  <si>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</si>
  <si>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</si>
  <si>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</si>
  <si>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</si>
  <si>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</si>
  <si>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</si>
  <si>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</si>
  <si>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</si>
  <si>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</si>
  <si>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</si>
  <si>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</si>
  <si>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</si>
  <si>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</si>
  <si>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</si>
  <si>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</si>
  <si>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</si>
  <si>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</si>
  <si>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</si>
  <si>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</si>
  <si>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</si>
  <si>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</si>
  <si>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</si>
  <si>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</si>
  <si>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Субвенции бюджетам  муниципальных округов на выполнение передаваемых полномочий субъектов Российской Федерации (предоставление мер социальной поддержки семей отдельных категорий граждан, принимающих участие в специальной военной операции, в части обеспечения ребенка (детей) военнослужащего, обучающегося (обучающихся) в муниципальной образовательной организации по образовательным программам основного общего или среднего общего образования, бесплатным горячим питанием)</t>
  </si>
  <si>
    <t>770 11715020140163150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</si>
  <si>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</si>
  <si>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</si>
  <si>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</si>
  <si>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</si>
  <si>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</si>
  <si>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</si>
  <si>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</si>
  <si>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</si>
  <si>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</si>
  <si>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</si>
  <si>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</si>
  <si>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</si>
  <si>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</si>
  <si>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</si>
  <si>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</si>
  <si>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</si>
  <si>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</si>
  <si>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</si>
  <si>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</si>
  <si>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</si>
  <si>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</si>
  <si>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</si>
  <si>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</si>
  <si>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</si>
  <si>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</si>
  <si>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</si>
  <si>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</si>
  <si>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</si>
  <si>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</si>
  <si>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</si>
  <si>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</si>
  <si>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</si>
  <si>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</si>
  <si>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</si>
  <si>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</si>
  <si>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</si>
  <si>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</si>
  <si>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</si>
  <si>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</si>
  <si>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</si>
  <si>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</si>
  <si>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</si>
  <si>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</si>
  <si>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</si>
  <si>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</si>
  <si>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</si>
  <si>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</si>
  <si>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</si>
  <si>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</si>
  <si>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</si>
  <si>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</si>
  <si>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</si>
  <si>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</si>
  <si>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</si>
  <si>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</si>
  <si>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</si>
  <si>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</si>
  <si>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</si>
  <si>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</si>
  <si>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Куршава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</si>
  <si>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</si>
  <si>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</si>
  <si>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</si>
  <si>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</si>
  <si>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</si>
  <si>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Кассовые поступления в текущем финансовом году (по состоянию на 
01.11 2023)*</t>
  </si>
  <si>
    <t>Реестр источников доходов бюджета Андроповского муниципального округа Ставропольского края на 2024  год и плановый период 2025 и 2026 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2024 год и плановый период 2025 и 2026 годов"  в Совет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</si>
  <si>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</si>
  <si>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</si>
  <si>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</si>
  <si>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</si>
  <si>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</si>
  <si>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</si>
  <si>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</si>
  <si>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</si>
  <si>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</si>
  <si>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</si>
  <si>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</si>
  <si>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</si>
  <si>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</si>
  <si>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</si>
  <si>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</si>
  <si>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</si>
  <si>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</si>
  <si>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</si>
  <si>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</si>
  <si>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</si>
  <si>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</si>
  <si>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</si>
  <si>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</si>
  <si>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</si>
  <si>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</si>
  <si>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</si>
  <si>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</si>
  <si>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</si>
  <si>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</si>
  <si>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</si>
  <si>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</si>
  <si>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</si>
  <si>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</si>
  <si>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</si>
  <si>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</si>
  <si>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</si>
  <si>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</si>
  <si>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</si>
  <si>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</si>
  <si>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</si>
  <si>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</si>
  <si>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</si>
  <si>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</si>
  <si>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</si>
  <si>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</si>
  <si>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</si>
  <si>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</si>
  <si>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</si>
  <si>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</si>
  <si>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</si>
  <si>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</si>
  <si>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</si>
  <si>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</si>
  <si>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</si>
  <si>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</si>
  <si>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</si>
  <si>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</si>
  <si>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</si>
  <si>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</si>
  <si>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</si>
  <si>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</si>
  <si>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</si>
  <si>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</si>
  <si>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</si>
  <si>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</si>
  <si>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</si>
  <si>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</si>
  <si>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</si>
  <si>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</si>
  <si>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</si>
  <si>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</si>
  <si>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</si>
  <si>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</si>
  <si>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</si>
  <si>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</si>
  <si>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</si>
  <si>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</si>
  <si>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</si>
  <si>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</si>
  <si>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</si>
  <si>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</si>
  <si>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</si>
  <si>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</si>
  <si>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</si>
  <si>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</si>
  <si>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</si>
  <si>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</si>
  <si>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</si>
  <si>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</si>
  <si>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</si>
  <si>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</si>
  <si>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</si>
  <si>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</si>
  <si>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</si>
  <si>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</si>
  <si>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</si>
  <si>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</si>
  <si>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</si>
  <si>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</si>
  <si>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</si>
  <si>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</si>
  <si>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</si>
  <si>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</si>
  <si>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</si>
  <si>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</si>
  <si>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</si>
  <si>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</si>
  <si>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</si>
  <si>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</si>
  <si>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</si>
  <si>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</si>
  <si>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</si>
  <si>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</si>
  <si>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</si>
  <si>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</si>
  <si>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</si>
  <si>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</si>
  <si>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</si>
  <si>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</si>
  <si>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</si>
  <si>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</si>
  <si>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</si>
  <si>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</si>
  <si>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</si>
  <si>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</si>
  <si>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</si>
  <si>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</si>
  <si>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</si>
  <si>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</si>
  <si>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</si>
  <si>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</si>
  <si>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</si>
  <si>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</si>
  <si>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</si>
  <si>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</si>
  <si>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</si>
  <si>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</si>
  <si>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</si>
  <si>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</si>
  <si>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</si>
  <si>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</si>
  <si>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</si>
  <si>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</si>
  <si>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</si>
  <si>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</si>
  <si>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</si>
  <si>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</si>
  <si>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780 11601000010000140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</si>
  <si>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</si>
  <si>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</si>
  <si>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</si>
  <si>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</si>
  <si>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</si>
  <si>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</si>
  <si>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</si>
  <si>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</si>
  <si>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</si>
  <si>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</si>
  <si>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</si>
  <si>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</si>
  <si>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</si>
  <si>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Прогноз доходов  бюджета на 2023г.  (уточненный решением Совета АМО СК  от 07.09.2023г. № 38/385-1)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</si>
  <si>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</si>
  <si>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701 2 02 29999 14 1170 150</t>
  </si>
  <si>
    <t>775 2 02 29999 14 1295 150</t>
  </si>
  <si>
    <t>Прочие субсидии бюджетам муниципальных округов  (реализация мероприятий по благоустройству детских площадок в муниципальных округах и городских округах)</t>
  </si>
  <si>
    <t>Прочие межбюджетные трансферты, передаваемые  бюджетам муниципальных округов  (обеспечение роста оплаты труда отдельных категорий работников учреждений бюджетной сферы в муниципальных образованиях)</t>
  </si>
  <si>
    <t>704 20249999141300150</t>
  </si>
  <si>
    <t>Субвенции бюджетам муниципальных округов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</si>
  <si>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731 20230024141303150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</si>
  <si>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</si>
  <si>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770 117 15020 14 0189 150</t>
  </si>
  <si>
    <t>Инициативные платежи, зачисляемые в бюджет муниципального округа</t>
  </si>
  <si>
    <t>Инициативные платежи, зачисляемые в бюджеты муниципальных округов</t>
  </si>
  <si>
    <t>770 117 15020 14 0389 150</t>
  </si>
  <si>
    <t>771 117 15020 14 0190 150</t>
  </si>
  <si>
    <t>774 117 15020 14 0188 150</t>
  </si>
  <si>
    <t>774 117 15020 14 0288 150</t>
  </si>
  <si>
    <t>774 117 15020 14 0388 150</t>
  </si>
  <si>
    <t>Инициативные платежи, зачисляемые в бюджеты муниципальных  округов (поступления от физических лиц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</si>
  <si>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Инициативные платежи, зачисляемые в бюджеты муниципальных  округов (поступления от организаций на реализацию инициативного проекта «Обустройство площадки, предназначенной для торговли в ярмарочный день станицы Воровсколесской Андроповского муниципального округа Ставропольского края»</t>
  </si>
  <si>
    <t>771 117 15020 14 0390 150</t>
  </si>
  <si>
    <t>Инициативные платежи, зачисляемые в бюджеты муниципальных округов (поступления от организаций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</si>
  <si>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</si>
  <si>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организаций на реализацию инициативного проекта «Устройство антивандальных тренажеров по улице Центральной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</si>
  <si>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</si>
  <si>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«Обустройство пешеходной дорожки (308 м) по пер. Центральному села Крымгиреевского Андроповского муниципального округа Ставропольского края»)</t>
  </si>
  <si>
    <t>182100000000000000000240006</t>
  </si>
  <si>
    <t>770100000000000000000240006</t>
  </si>
  <si>
    <t>771100000000000000000240006</t>
  </si>
  <si>
    <t>772100000000000000000240006</t>
  </si>
  <si>
    <t>773100000000000000000240006</t>
  </si>
  <si>
    <t>774100000000000000000240006</t>
  </si>
  <si>
    <t>776100000000000000000240006</t>
  </si>
  <si>
    <t>779100000000000000000240006</t>
  </si>
  <si>
    <t>780100000000000000000240006</t>
  </si>
  <si>
    <t>781100000000000000000240006</t>
  </si>
  <si>
    <t>701100000000000000000240006</t>
  </si>
  <si>
    <t>011100000000000000000240006</t>
  </si>
  <si>
    <t>702100000000000000000240006</t>
  </si>
  <si>
    <t>048100000000000000000240006</t>
  </si>
  <si>
    <t>704100000000000000000240006</t>
  </si>
  <si>
    <t>709100000000000000000240006</t>
  </si>
  <si>
    <t>008100000000000000000240006</t>
  </si>
  <si>
    <t>002100000000000000000240006</t>
  </si>
  <si>
    <t>745100000000000000000240006</t>
  </si>
  <si>
    <t>188100000000000000000240006</t>
  </si>
  <si>
    <t>775100000000000000000240006</t>
  </si>
  <si>
    <t>778100000000000000000240006</t>
  </si>
  <si>
    <t>704200000000000000000240006</t>
  </si>
  <si>
    <t>701200000000000000000240006</t>
  </si>
  <si>
    <t>706200000000000000000240006</t>
  </si>
  <si>
    <t>775200000000000000000240006</t>
  </si>
  <si>
    <t>707200000000000000000240006</t>
  </si>
  <si>
    <t>770200000000000000000240006</t>
  </si>
  <si>
    <t>771200000000000000000240006</t>
  </si>
  <si>
    <t>772200000000000000000240006</t>
  </si>
  <si>
    <t>773200000000000000000240006</t>
  </si>
  <si>
    <t>774200000000000000000240006</t>
  </si>
  <si>
    <t>778200000000000000000240006</t>
  </si>
  <si>
    <t>779 200000000000000000240006</t>
  </si>
  <si>
    <t>780200000000000000000240006</t>
  </si>
  <si>
    <t>781200000000000000000240006</t>
  </si>
  <si>
    <t>731200000000000000000240006</t>
  </si>
  <si>
    <t>709200000000000000000240006</t>
  </si>
  <si>
    <t>70120000000000000000240006</t>
  </si>
  <si>
    <t xml:space="preserve"> №6     Решения Совета Андроповского МО СК  от 02.08.2024г. № м46/479-1</t>
  </si>
  <si>
    <t>02.08.2024</t>
  </si>
  <si>
    <t>06.08.2024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</si>
</sst>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</cellStyleXfs>
  <cellXfs count="143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" fontId="22" fillId="0" borderId="0" xfId="0" applyNumberFormat="1" applyFont="1" applyFill="1"/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4" fontId="20" fillId="0" borderId="8" xfId="1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/>
    <xf numFmtId="4" fontId="9" fillId="3" borderId="0" xfId="0" applyNumberFormat="1" applyFont="1" applyFill="1"/>
    <xf numFmtId="0" fontId="18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justify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left" vertical="top" wrapText="1"/>
    </xf>
    <xf numFmtId="0" fontId="15" fillId="0" borderId="8" xfId="0" applyNumberFormat="1" applyFont="1" applyFill="1" applyBorder="1" applyAlignment="1">
      <alignment horizontal="left" vertical="top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4" fontId="26" fillId="0" borderId="0" xfId="0" applyNumberFormat="1" applyFont="1" applyFill="1" applyAlignment="1">
      <alignment horizontal="left"/>
    </xf>
    <xf numFmtId="4" fontId="16" fillId="0" borderId="0" xfId="1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16" fillId="0" borderId="0" xfId="0" applyNumberFormat="1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wrapText="1"/>
    </xf>
    <xf numFmtId="4" fontId="30" fillId="0" borderId="4" xfId="0" applyNumberFormat="1" applyFont="1" applyFill="1" applyBorder="1" applyAlignment="1">
      <alignment horizontal="center"/>
    </xf>
    <xf numFmtId="0" fontId="30" fillId="0" borderId="4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14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3" fontId="18" fillId="0" borderId="1" xfId="0" applyNumberFormat="1" applyFont="1" applyFill="1" applyBorder="1" applyAlignment="1" applyProtection="1">
      <alignment horizontal="center" vertical="center"/>
      <protection hidden="1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1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left"/>
    </xf>
  </cellXfs>
  <cellStyles count="12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1"/>
  <sheetViews>
    <sheetView tabSelected="1" view="pageBreakPreview" zoomScaleNormal="100" zoomScaleSheetLayoutView="100" workbookViewId="0">
      <selection activeCell="S207" sqref="S207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31" customWidth="1"/>
    <col min="18" max="18" width="15.85546875" style="1" customWidth="1"/>
    <col min="19" max="19" width="18.855468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133"/>
      <c r="R1" s="134"/>
      <c r="S1" s="134"/>
    </row>
    <row r="2" spans="1:23" ht="70.5" customHeight="1" x14ac:dyDescent="0.25">
      <c r="A2" s="135" t="s">
        <v>400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23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136"/>
      <c r="L3" s="136"/>
      <c r="M3" s="136"/>
      <c r="N3" s="136"/>
      <c r="O3" s="136"/>
      <c r="P3" s="39"/>
      <c r="Q3" s="39"/>
      <c r="R3" s="39"/>
      <c r="S3" s="40" t="s">
        <v>0</v>
      </c>
    </row>
    <row r="4" spans="1:23" x14ac:dyDescent="0.25">
      <c r="E4" s="41"/>
      <c r="F4" s="41"/>
      <c r="G4" s="41"/>
      <c r="H4" s="41"/>
      <c r="I4" s="41"/>
      <c r="K4" s="41"/>
      <c r="L4" s="41"/>
      <c r="M4" s="41"/>
      <c r="O4" s="41"/>
      <c r="P4" s="41"/>
      <c r="Q4" s="41"/>
      <c r="R4" s="42" t="s">
        <v>1</v>
      </c>
      <c r="S4" s="43" t="s">
        <v>2</v>
      </c>
    </row>
    <row r="5" spans="1:23" x14ac:dyDescent="0.25">
      <c r="A5" s="44"/>
      <c r="B5" s="44"/>
      <c r="C5" s="44"/>
      <c r="D5" s="44"/>
      <c r="E5" s="44"/>
      <c r="F5" s="44"/>
      <c r="G5" s="44"/>
      <c r="H5" s="44"/>
      <c r="I5" s="44"/>
      <c r="J5" s="129" t="s">
        <v>627</v>
      </c>
      <c r="K5" s="129"/>
      <c r="L5" s="129"/>
      <c r="M5" s="129"/>
      <c r="N5" s="44"/>
      <c r="O5" s="44"/>
      <c r="P5" s="44"/>
      <c r="Q5" s="44"/>
      <c r="R5" s="42" t="s">
        <v>3</v>
      </c>
      <c r="S5" s="43" t="s">
        <v>628</v>
      </c>
    </row>
    <row r="6" spans="1:23" ht="26.25" x14ac:dyDescent="0.25">
      <c r="C6" s="41"/>
      <c r="Q6" s="1"/>
      <c r="R6" s="45" t="s">
        <v>4</v>
      </c>
      <c r="S6" s="43" t="s">
        <v>629</v>
      </c>
    </row>
    <row r="7" spans="1:23" x14ac:dyDescent="0.25">
      <c r="A7" s="137" t="s">
        <v>5</v>
      </c>
      <c r="B7" s="137"/>
      <c r="C7" s="137"/>
      <c r="D7" s="137"/>
      <c r="E7" s="137"/>
      <c r="F7" s="137"/>
      <c r="G7" s="137"/>
      <c r="H7" s="137"/>
      <c r="I7" s="137"/>
      <c r="J7" s="137"/>
      <c r="K7" s="137" t="s">
        <v>56</v>
      </c>
      <c r="L7" s="137"/>
      <c r="M7" s="137"/>
      <c r="N7" s="137"/>
      <c r="O7" s="137"/>
      <c r="P7" s="137"/>
      <c r="Q7" s="137"/>
      <c r="R7" s="139" t="s">
        <v>6</v>
      </c>
      <c r="S7" s="140"/>
    </row>
    <row r="8" spans="1:23" x14ac:dyDescent="0.25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8"/>
      <c r="L8" s="138"/>
      <c r="M8" s="138"/>
      <c r="N8" s="138"/>
      <c r="O8" s="138"/>
      <c r="P8" s="138"/>
      <c r="Q8" s="138"/>
      <c r="R8" s="139"/>
      <c r="S8" s="141"/>
    </row>
    <row r="9" spans="1:23" x14ac:dyDescent="0.25">
      <c r="A9" s="85" t="s">
        <v>7</v>
      </c>
      <c r="B9" s="85"/>
      <c r="C9" s="85"/>
      <c r="D9" s="85"/>
      <c r="E9" s="85"/>
      <c r="F9" s="85"/>
      <c r="G9" s="85"/>
      <c r="H9" s="85"/>
      <c r="I9" s="85"/>
      <c r="J9" s="85"/>
      <c r="K9" s="142" t="s">
        <v>26</v>
      </c>
      <c r="L9" s="142"/>
      <c r="M9" s="142"/>
      <c r="N9" s="142"/>
      <c r="O9" s="142"/>
      <c r="P9" s="142"/>
      <c r="Q9" s="142"/>
      <c r="R9" s="42" t="s">
        <v>8</v>
      </c>
      <c r="S9" s="43" t="s">
        <v>9</v>
      </c>
    </row>
    <row r="10" spans="1:23" x14ac:dyDescent="0.25">
      <c r="A10" s="44" t="s">
        <v>175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Q10" s="1"/>
      <c r="R10" s="46" t="s">
        <v>10</v>
      </c>
      <c r="S10" s="43" t="s">
        <v>176</v>
      </c>
    </row>
    <row r="11" spans="1:23" x14ac:dyDescent="0.25">
      <c r="P11" s="47"/>
      <c r="Q11" s="3"/>
    </row>
    <row r="12" spans="1:23" ht="25.5" customHeight="1" x14ac:dyDescent="0.25">
      <c r="A12" s="128" t="s">
        <v>11</v>
      </c>
      <c r="B12" s="128" t="s">
        <v>12</v>
      </c>
      <c r="C12" s="128"/>
      <c r="D12" s="128"/>
      <c r="E12" s="128"/>
      <c r="F12" s="34"/>
      <c r="G12" s="34"/>
      <c r="H12" s="34"/>
      <c r="I12" s="34"/>
      <c r="J12" s="118" t="s">
        <v>13</v>
      </c>
      <c r="K12" s="119"/>
      <c r="L12" s="120"/>
      <c r="M12" s="128" t="s">
        <v>28</v>
      </c>
      <c r="N12" s="128" t="s">
        <v>14</v>
      </c>
      <c r="O12" s="91" t="s">
        <v>562</v>
      </c>
      <c r="P12" s="128" t="s">
        <v>399</v>
      </c>
      <c r="Q12" s="128" t="s">
        <v>15</v>
      </c>
      <c r="R12" s="128"/>
      <c r="S12" s="128"/>
    </row>
    <row r="13" spans="1:23" ht="15" customHeight="1" x14ac:dyDescent="0.25">
      <c r="A13" s="128"/>
      <c r="B13" s="128"/>
      <c r="C13" s="128"/>
      <c r="D13" s="128"/>
      <c r="E13" s="128"/>
      <c r="F13" s="34"/>
      <c r="G13" s="34"/>
      <c r="H13" s="34"/>
      <c r="I13" s="34"/>
      <c r="J13" s="128" t="s">
        <v>16</v>
      </c>
      <c r="K13" s="128"/>
      <c r="L13" s="131" t="s">
        <v>188</v>
      </c>
      <c r="M13" s="128"/>
      <c r="N13" s="128"/>
      <c r="O13" s="91"/>
      <c r="P13" s="128"/>
      <c r="Q13" s="128" t="s">
        <v>390</v>
      </c>
      <c r="R13" s="128" t="s">
        <v>391</v>
      </c>
      <c r="S13" s="128" t="s">
        <v>392</v>
      </c>
    </row>
    <row r="14" spans="1:23" ht="49.5" customHeight="1" x14ac:dyDescent="0.25">
      <c r="A14" s="128"/>
      <c r="B14" s="128"/>
      <c r="C14" s="128"/>
      <c r="D14" s="128"/>
      <c r="E14" s="128"/>
      <c r="F14" s="34"/>
      <c r="G14" s="34"/>
      <c r="H14" s="34"/>
      <c r="I14" s="34"/>
      <c r="J14" s="128"/>
      <c r="K14" s="128"/>
      <c r="L14" s="132"/>
      <c r="M14" s="128"/>
      <c r="N14" s="128"/>
      <c r="O14" s="91"/>
      <c r="P14" s="128"/>
      <c r="Q14" s="128"/>
      <c r="R14" s="128"/>
      <c r="S14" s="128"/>
    </row>
    <row r="15" spans="1:23" x14ac:dyDescent="0.25">
      <c r="A15" s="48">
        <v>1</v>
      </c>
      <c r="B15" s="128">
        <v>2</v>
      </c>
      <c r="C15" s="128"/>
      <c r="D15" s="128"/>
      <c r="E15" s="128"/>
      <c r="F15" s="34"/>
      <c r="G15" s="34"/>
      <c r="H15" s="34"/>
      <c r="I15" s="34"/>
      <c r="J15" s="128">
        <v>3</v>
      </c>
      <c r="K15" s="128"/>
      <c r="L15" s="34">
        <v>4</v>
      </c>
      <c r="M15" s="34">
        <v>5</v>
      </c>
      <c r="N15" s="34">
        <v>6</v>
      </c>
      <c r="O15" s="34">
        <v>7</v>
      </c>
      <c r="P15" s="34">
        <v>8</v>
      </c>
      <c r="Q15" s="34">
        <v>10</v>
      </c>
      <c r="R15" s="34">
        <v>11</v>
      </c>
      <c r="S15" s="34">
        <v>12</v>
      </c>
    </row>
    <row r="16" spans="1:23" ht="88.5" customHeight="1" x14ac:dyDescent="0.3">
      <c r="A16" s="38" t="s">
        <v>588</v>
      </c>
      <c r="B16" s="88" t="s">
        <v>312</v>
      </c>
      <c r="C16" s="89"/>
      <c r="D16" s="89"/>
      <c r="E16" s="90"/>
      <c r="F16" s="34"/>
      <c r="G16" s="34"/>
      <c r="H16" s="34"/>
      <c r="I16" s="34"/>
      <c r="J16" s="91" t="s">
        <v>190</v>
      </c>
      <c r="K16" s="91"/>
      <c r="L16" s="26" t="s">
        <v>189</v>
      </c>
      <c r="M16" s="34" t="s">
        <v>25</v>
      </c>
      <c r="N16" s="49">
        <v>1</v>
      </c>
      <c r="O16" s="2">
        <v>112710000</v>
      </c>
      <c r="P16" s="2">
        <v>83198427.120000005</v>
      </c>
      <c r="Q16" s="2">
        <v>121299480</v>
      </c>
      <c r="R16" s="2">
        <v>134906720</v>
      </c>
      <c r="S16" s="2">
        <v>115355900</v>
      </c>
      <c r="T16" s="3">
        <f>O16+P16+Q16+R16+S16</f>
        <v>567470527.12</v>
      </c>
      <c r="U16" s="14">
        <f>Q16+Q17+Q18+Q19+Q20+Q21+Q22+Q23+Q24+Q25+Q26+Q27+Q28+Q29+Q30+Q31+Q32+Q33+Q34</f>
        <v>233134630.15000001</v>
      </c>
      <c r="V16" s="19"/>
      <c r="W16" s="14">
        <f>U16+U35</f>
        <v>259218880.65000001</v>
      </c>
    </row>
    <row r="17" spans="1:26" ht="81" customHeight="1" x14ac:dyDescent="0.25">
      <c r="A17" s="38" t="s">
        <v>588</v>
      </c>
      <c r="B17" s="130" t="s">
        <v>313</v>
      </c>
      <c r="C17" s="130"/>
      <c r="D17" s="130"/>
      <c r="E17" s="130"/>
      <c r="F17" s="30"/>
      <c r="G17" s="30"/>
      <c r="H17" s="30"/>
      <c r="I17" s="30"/>
      <c r="J17" s="91" t="s">
        <v>325</v>
      </c>
      <c r="K17" s="91"/>
      <c r="L17" s="26" t="s">
        <v>191</v>
      </c>
      <c r="M17" s="34" t="s">
        <v>25</v>
      </c>
      <c r="N17" s="49">
        <v>2</v>
      </c>
      <c r="O17" s="2">
        <v>21303770</v>
      </c>
      <c r="P17" s="2">
        <v>20332662.670000002</v>
      </c>
      <c r="Q17" s="2">
        <v>22182720</v>
      </c>
      <c r="R17" s="2">
        <v>23051520</v>
      </c>
      <c r="S17" s="2">
        <v>23790870</v>
      </c>
      <c r="T17" s="3">
        <f t="shared" ref="T17:T47" si="0">O17+P17+Q17+R17+S17</f>
        <v>110661542.67</v>
      </c>
      <c r="U17" s="4"/>
      <c r="V17" s="5"/>
      <c r="W17" s="5"/>
      <c r="X17" s="6"/>
      <c r="Y17" s="6"/>
      <c r="Z17" s="7"/>
    </row>
    <row r="18" spans="1:26" ht="92.25" customHeight="1" x14ac:dyDescent="0.25">
      <c r="A18" s="38" t="s">
        <v>588</v>
      </c>
      <c r="B18" s="125" t="s">
        <v>192</v>
      </c>
      <c r="C18" s="126"/>
      <c r="D18" s="126"/>
      <c r="E18" s="127"/>
      <c r="F18" s="30"/>
      <c r="G18" s="30"/>
      <c r="H18" s="30"/>
      <c r="I18" s="30"/>
      <c r="J18" s="91" t="s">
        <v>193</v>
      </c>
      <c r="K18" s="91"/>
      <c r="L18" s="26" t="s">
        <v>179</v>
      </c>
      <c r="M18" s="34" t="s">
        <v>25</v>
      </c>
      <c r="N18" s="49">
        <v>3</v>
      </c>
      <c r="O18" s="2">
        <v>12875000</v>
      </c>
      <c r="P18" s="2">
        <v>15848593.039999999</v>
      </c>
      <c r="Q18" s="2">
        <v>21319230</v>
      </c>
      <c r="R18" s="2">
        <v>18094480</v>
      </c>
      <c r="S18" s="2">
        <v>18908740</v>
      </c>
      <c r="T18" s="3">
        <f t="shared" si="0"/>
        <v>87046043.039999992</v>
      </c>
      <c r="U18" s="4"/>
      <c r="V18" s="5"/>
      <c r="W18" s="5"/>
      <c r="X18" s="6"/>
      <c r="Y18" s="6"/>
      <c r="Z18" s="7"/>
    </row>
    <row r="19" spans="1:26" ht="65.25" customHeight="1" x14ac:dyDescent="0.25">
      <c r="A19" s="38" t="s">
        <v>588</v>
      </c>
      <c r="B19" s="125" t="s">
        <v>21</v>
      </c>
      <c r="C19" s="126"/>
      <c r="D19" s="126"/>
      <c r="E19" s="127"/>
      <c r="F19" s="30"/>
      <c r="G19" s="30"/>
      <c r="H19" s="30"/>
      <c r="I19" s="30"/>
      <c r="J19" s="91" t="s">
        <v>194</v>
      </c>
      <c r="K19" s="91"/>
      <c r="L19" s="26" t="s">
        <v>21</v>
      </c>
      <c r="M19" s="34" t="s">
        <v>25</v>
      </c>
      <c r="N19" s="49">
        <v>4</v>
      </c>
      <c r="O19" s="2">
        <v>0</v>
      </c>
      <c r="P19" s="2">
        <v>-151727.89000000001</v>
      </c>
      <c r="Q19" s="2">
        <v>26938.09</v>
      </c>
      <c r="R19" s="2">
        <v>0</v>
      </c>
      <c r="S19" s="2">
        <v>0</v>
      </c>
      <c r="T19" s="3">
        <f t="shared" si="0"/>
        <v>-124789.80000000002</v>
      </c>
    </row>
    <row r="20" spans="1:26" ht="58.5" customHeight="1" x14ac:dyDescent="0.25">
      <c r="A20" s="38" t="s">
        <v>588</v>
      </c>
      <c r="B20" s="125" t="s">
        <v>22</v>
      </c>
      <c r="C20" s="126"/>
      <c r="D20" s="126"/>
      <c r="E20" s="127"/>
      <c r="F20" s="30"/>
      <c r="G20" s="30"/>
      <c r="H20" s="30"/>
      <c r="I20" s="30"/>
      <c r="J20" s="91" t="s">
        <v>195</v>
      </c>
      <c r="K20" s="91"/>
      <c r="L20" s="26" t="s">
        <v>22</v>
      </c>
      <c r="M20" s="34" t="s">
        <v>25</v>
      </c>
      <c r="N20" s="49">
        <v>5</v>
      </c>
      <c r="O20" s="2">
        <v>3149000</v>
      </c>
      <c r="P20" s="2">
        <v>7514569.5599999996</v>
      </c>
      <c r="Q20" s="2">
        <v>3517450</v>
      </c>
      <c r="R20" s="2">
        <v>3528000</v>
      </c>
      <c r="S20" s="2">
        <v>3537880</v>
      </c>
      <c r="T20" s="3">
        <f t="shared" si="0"/>
        <v>21246899.559999999</v>
      </c>
    </row>
    <row r="21" spans="1:26" ht="79.5" customHeight="1" x14ac:dyDescent="0.25">
      <c r="A21" s="38" t="s">
        <v>588</v>
      </c>
      <c r="B21" s="125" t="s">
        <v>196</v>
      </c>
      <c r="C21" s="126"/>
      <c r="D21" s="126"/>
      <c r="E21" s="127"/>
      <c r="F21" s="30"/>
      <c r="G21" s="30"/>
      <c r="H21" s="30"/>
      <c r="I21" s="30"/>
      <c r="J21" s="91" t="s">
        <v>198</v>
      </c>
      <c r="K21" s="91"/>
      <c r="L21" s="26" t="s">
        <v>197</v>
      </c>
      <c r="M21" s="34" t="s">
        <v>25</v>
      </c>
      <c r="N21" s="49">
        <v>6</v>
      </c>
      <c r="O21" s="2">
        <v>2038000</v>
      </c>
      <c r="P21" s="2">
        <v>1261698.8500000001</v>
      </c>
      <c r="Q21" s="2">
        <v>2934822.06</v>
      </c>
      <c r="R21" s="2">
        <v>2279090</v>
      </c>
      <c r="S21" s="2">
        <v>2381650</v>
      </c>
      <c r="T21" s="3">
        <f t="shared" si="0"/>
        <v>10895260.91</v>
      </c>
    </row>
    <row r="22" spans="1:26" ht="66" customHeight="1" x14ac:dyDescent="0.25">
      <c r="A22" s="38" t="s">
        <v>588</v>
      </c>
      <c r="B22" s="125" t="s">
        <v>27</v>
      </c>
      <c r="C22" s="126"/>
      <c r="D22" s="126"/>
      <c r="E22" s="127"/>
      <c r="F22" s="30"/>
      <c r="G22" s="30"/>
      <c r="H22" s="30"/>
      <c r="I22" s="30"/>
      <c r="J22" s="91" t="s">
        <v>200</v>
      </c>
      <c r="K22" s="91"/>
      <c r="L22" s="26" t="s">
        <v>199</v>
      </c>
      <c r="M22" s="34" t="s">
        <v>25</v>
      </c>
      <c r="N22" s="49">
        <v>7</v>
      </c>
      <c r="O22" s="2">
        <v>8408000</v>
      </c>
      <c r="P22" s="2">
        <v>5990599.0599999996</v>
      </c>
      <c r="Q22" s="2">
        <v>14302000</v>
      </c>
      <c r="R22" s="2">
        <v>15105000</v>
      </c>
      <c r="S22" s="2">
        <v>15946000</v>
      </c>
      <c r="T22" s="3">
        <f t="shared" si="0"/>
        <v>59751599.060000002</v>
      </c>
    </row>
    <row r="23" spans="1:26" ht="50.25" customHeight="1" x14ac:dyDescent="0.25">
      <c r="A23" s="38" t="s">
        <v>588</v>
      </c>
      <c r="B23" s="125" t="s">
        <v>201</v>
      </c>
      <c r="C23" s="126"/>
      <c r="D23" s="126"/>
      <c r="E23" s="127"/>
      <c r="F23" s="30"/>
      <c r="G23" s="30"/>
      <c r="H23" s="30"/>
      <c r="I23" s="30"/>
      <c r="J23" s="91" t="s">
        <v>202</v>
      </c>
      <c r="K23" s="91"/>
      <c r="L23" s="26" t="s">
        <v>203</v>
      </c>
      <c r="M23" s="34" t="s">
        <v>25</v>
      </c>
      <c r="N23" s="49">
        <v>8</v>
      </c>
      <c r="O23" s="2">
        <v>44709000</v>
      </c>
      <c r="P23" s="2">
        <v>24094643.170000002</v>
      </c>
      <c r="Q23" s="2">
        <v>43367000</v>
      </c>
      <c r="R23" s="2">
        <v>44666000</v>
      </c>
      <c r="S23" s="2">
        <v>45352000</v>
      </c>
      <c r="T23" s="3">
        <f t="shared" si="0"/>
        <v>202188643.17000002</v>
      </c>
    </row>
    <row r="24" spans="1:26" ht="52.5" customHeight="1" x14ac:dyDescent="0.25">
      <c r="A24" s="38" t="s">
        <v>588</v>
      </c>
      <c r="B24" s="121" t="s">
        <v>204</v>
      </c>
      <c r="C24" s="121"/>
      <c r="D24" s="121"/>
      <c r="E24" s="121"/>
      <c r="F24" s="30"/>
      <c r="G24" s="30"/>
      <c r="H24" s="30"/>
      <c r="I24" s="30"/>
      <c r="J24" s="91" t="s">
        <v>205</v>
      </c>
      <c r="K24" s="91"/>
      <c r="L24" s="26" t="s">
        <v>206</v>
      </c>
      <c r="M24" s="34" t="s">
        <v>25</v>
      </c>
      <c r="N24" s="49">
        <v>9</v>
      </c>
      <c r="O24" s="2">
        <v>4281650</v>
      </c>
      <c r="P24" s="2">
        <v>3945394.09</v>
      </c>
      <c r="Q24" s="2">
        <v>4155333.33</v>
      </c>
      <c r="R24" s="2">
        <v>4247123.33</v>
      </c>
      <c r="S24" s="2">
        <v>4341033.33</v>
      </c>
      <c r="T24" s="3" t="e">
        <f>P24+#REF!+Q24+R24+S24</f>
        <v>#REF!</v>
      </c>
    </row>
    <row r="25" spans="1:26" ht="87" customHeight="1" x14ac:dyDescent="0.25">
      <c r="A25" s="38" t="s">
        <v>589</v>
      </c>
      <c r="B25" s="121" t="s">
        <v>207</v>
      </c>
      <c r="C25" s="121"/>
      <c r="D25" s="121"/>
      <c r="E25" s="121"/>
      <c r="F25" s="30"/>
      <c r="G25" s="30"/>
      <c r="H25" s="30"/>
      <c r="I25" s="30"/>
      <c r="J25" s="91" t="s">
        <v>57</v>
      </c>
      <c r="K25" s="91"/>
      <c r="L25" s="26" t="s">
        <v>29</v>
      </c>
      <c r="M25" s="34" t="s">
        <v>34</v>
      </c>
      <c r="N25" s="49">
        <v>10</v>
      </c>
      <c r="O25" s="2">
        <v>3700</v>
      </c>
      <c r="P25" s="2">
        <v>2100</v>
      </c>
      <c r="Q25" s="2">
        <v>2000</v>
      </c>
      <c r="R25" s="2">
        <v>2000</v>
      </c>
      <c r="S25" s="2">
        <v>2000</v>
      </c>
      <c r="T25" s="3">
        <f>SUM(P25:P34)</f>
        <v>36450</v>
      </c>
      <c r="U25" s="3">
        <f>O24+O25</f>
        <v>4285350</v>
      </c>
    </row>
    <row r="26" spans="1:26" ht="104.25" customHeight="1" x14ac:dyDescent="0.25">
      <c r="A26" s="38" t="s">
        <v>590</v>
      </c>
      <c r="B26" s="121" t="s">
        <v>207</v>
      </c>
      <c r="C26" s="121"/>
      <c r="D26" s="121"/>
      <c r="E26" s="121"/>
      <c r="F26" s="30"/>
      <c r="G26" s="30"/>
      <c r="H26" s="30"/>
      <c r="I26" s="30"/>
      <c r="J26" s="91" t="s">
        <v>180</v>
      </c>
      <c r="K26" s="91"/>
      <c r="L26" s="26" t="s">
        <v>29</v>
      </c>
      <c r="M26" s="34" t="s">
        <v>181</v>
      </c>
      <c r="N26" s="49">
        <v>11</v>
      </c>
      <c r="O26" s="2">
        <v>1000</v>
      </c>
      <c r="P26" s="2">
        <v>400</v>
      </c>
      <c r="Q26" s="2">
        <v>1000</v>
      </c>
      <c r="R26" s="2">
        <v>1000</v>
      </c>
      <c r="S26" s="2">
        <v>1000</v>
      </c>
      <c r="T26" s="3">
        <f>O28+P28+Q28+R28+S28</f>
        <v>18170</v>
      </c>
      <c r="U26" s="3">
        <f>Q25+Q26+Q27+Q28+Q29+Q30+Q31+Q32+Q34</f>
        <v>27656.67</v>
      </c>
    </row>
    <row r="27" spans="1:26" ht="104.25" customHeight="1" x14ac:dyDescent="0.25">
      <c r="A27" s="38" t="s">
        <v>591</v>
      </c>
      <c r="B27" s="121" t="s">
        <v>207</v>
      </c>
      <c r="C27" s="121"/>
      <c r="D27" s="121"/>
      <c r="E27" s="121"/>
      <c r="F27" s="50"/>
      <c r="G27" s="30"/>
      <c r="H27" s="36"/>
      <c r="I27" s="36"/>
      <c r="J27" s="99" t="s">
        <v>182</v>
      </c>
      <c r="K27" s="124"/>
      <c r="L27" s="26" t="s">
        <v>29</v>
      </c>
      <c r="M27" s="34" t="s">
        <v>45</v>
      </c>
      <c r="N27" s="49">
        <v>12</v>
      </c>
      <c r="O27" s="2">
        <v>2000</v>
      </c>
      <c r="P27" s="2">
        <v>5200</v>
      </c>
      <c r="Q27" s="2">
        <v>2400</v>
      </c>
      <c r="R27" s="2">
        <v>2400</v>
      </c>
      <c r="S27" s="2">
        <v>2400</v>
      </c>
      <c r="T27" s="2">
        <v>1000</v>
      </c>
    </row>
    <row r="28" spans="1:26" ht="104.25" customHeight="1" x14ac:dyDescent="0.25">
      <c r="A28" s="38" t="s">
        <v>592</v>
      </c>
      <c r="B28" s="121" t="s">
        <v>207</v>
      </c>
      <c r="C28" s="121"/>
      <c r="D28" s="121"/>
      <c r="E28" s="121"/>
      <c r="F28" s="30"/>
      <c r="G28" s="30"/>
      <c r="H28" s="30"/>
      <c r="I28" s="30"/>
      <c r="J28" s="91" t="s">
        <v>58</v>
      </c>
      <c r="K28" s="91"/>
      <c r="L28" s="26" t="s">
        <v>29</v>
      </c>
      <c r="M28" s="34" t="s">
        <v>35</v>
      </c>
      <c r="N28" s="49">
        <v>13</v>
      </c>
      <c r="O28" s="2">
        <v>2600</v>
      </c>
      <c r="P28" s="2">
        <v>4800</v>
      </c>
      <c r="Q28" s="2">
        <v>3590</v>
      </c>
      <c r="R28" s="2">
        <v>3590</v>
      </c>
      <c r="S28" s="2">
        <v>3590</v>
      </c>
      <c r="T28" s="3"/>
    </row>
    <row r="29" spans="1:26" ht="112.5" customHeight="1" x14ac:dyDescent="0.25">
      <c r="A29" s="38" t="s">
        <v>593</v>
      </c>
      <c r="B29" s="121" t="s">
        <v>207</v>
      </c>
      <c r="C29" s="121"/>
      <c r="D29" s="121"/>
      <c r="E29" s="121"/>
      <c r="F29" s="30"/>
      <c r="G29" s="30"/>
      <c r="H29" s="30"/>
      <c r="I29" s="30"/>
      <c r="J29" s="91" t="s">
        <v>59</v>
      </c>
      <c r="K29" s="91"/>
      <c r="L29" s="26" t="s">
        <v>29</v>
      </c>
      <c r="M29" s="34" t="s">
        <v>40</v>
      </c>
      <c r="N29" s="49">
        <v>14</v>
      </c>
      <c r="O29" s="2">
        <v>4000</v>
      </c>
      <c r="P29" s="2">
        <v>7000</v>
      </c>
      <c r="Q29" s="2">
        <v>4000</v>
      </c>
      <c r="R29" s="2">
        <v>4100</v>
      </c>
      <c r="S29" s="2">
        <v>4300</v>
      </c>
      <c r="T29" s="3">
        <f t="shared" si="0"/>
        <v>23400</v>
      </c>
    </row>
    <row r="30" spans="1:26" ht="111.75" customHeight="1" x14ac:dyDescent="0.25">
      <c r="A30" s="38" t="s">
        <v>594</v>
      </c>
      <c r="B30" s="121" t="s">
        <v>207</v>
      </c>
      <c r="C30" s="121"/>
      <c r="D30" s="121"/>
      <c r="E30" s="121"/>
      <c r="F30" s="30"/>
      <c r="G30" s="30"/>
      <c r="H30" s="30"/>
      <c r="I30" s="30"/>
      <c r="J30" s="91" t="s">
        <v>60</v>
      </c>
      <c r="K30" s="91"/>
      <c r="L30" s="26" t="s">
        <v>29</v>
      </c>
      <c r="M30" s="34" t="s">
        <v>41</v>
      </c>
      <c r="N30" s="49">
        <v>15</v>
      </c>
      <c r="O30" s="2">
        <v>2400</v>
      </c>
      <c r="P30" s="2">
        <v>1900</v>
      </c>
      <c r="Q30" s="2">
        <v>7500</v>
      </c>
      <c r="R30" s="2">
        <v>1900</v>
      </c>
      <c r="S30" s="2">
        <v>1900</v>
      </c>
      <c r="T30" s="3">
        <f t="shared" si="0"/>
        <v>15600</v>
      </c>
    </row>
    <row r="31" spans="1:26" ht="89.25" x14ac:dyDescent="0.25">
      <c r="A31" s="38" t="s">
        <v>595</v>
      </c>
      <c r="B31" s="121" t="s">
        <v>207</v>
      </c>
      <c r="C31" s="121"/>
      <c r="D31" s="121"/>
      <c r="E31" s="121"/>
      <c r="F31" s="30"/>
      <c r="G31" s="30"/>
      <c r="H31" s="30"/>
      <c r="I31" s="30"/>
      <c r="J31" s="91" t="s">
        <v>61</v>
      </c>
      <c r="K31" s="91"/>
      <c r="L31" s="26" t="s">
        <v>29</v>
      </c>
      <c r="M31" s="34" t="s">
        <v>163</v>
      </c>
      <c r="N31" s="49">
        <v>16</v>
      </c>
      <c r="O31" s="2">
        <v>3650</v>
      </c>
      <c r="P31" s="2">
        <v>6050</v>
      </c>
      <c r="Q31" s="2">
        <v>4500</v>
      </c>
      <c r="R31" s="2">
        <v>4500</v>
      </c>
      <c r="S31" s="2">
        <v>4500</v>
      </c>
      <c r="T31" s="3">
        <f t="shared" si="0"/>
        <v>23200</v>
      </c>
    </row>
    <row r="32" spans="1:26" ht="89.25" x14ac:dyDescent="0.25">
      <c r="A32" s="38" t="s">
        <v>596</v>
      </c>
      <c r="B32" s="121" t="s">
        <v>207</v>
      </c>
      <c r="C32" s="121"/>
      <c r="D32" s="121"/>
      <c r="E32" s="121"/>
      <c r="F32" s="30"/>
      <c r="G32" s="30"/>
      <c r="H32" s="30"/>
      <c r="I32" s="30"/>
      <c r="J32" s="91" t="s">
        <v>62</v>
      </c>
      <c r="K32" s="91"/>
      <c r="L32" s="26" t="s">
        <v>29</v>
      </c>
      <c r="M32" s="34" t="s">
        <v>43</v>
      </c>
      <c r="N32" s="49">
        <v>17</v>
      </c>
      <c r="O32" s="2">
        <v>1000</v>
      </c>
      <c r="P32" s="2">
        <v>4400</v>
      </c>
      <c r="Q32" s="2">
        <v>1000</v>
      </c>
      <c r="R32" s="2">
        <v>1000</v>
      </c>
      <c r="S32" s="2">
        <v>1000</v>
      </c>
      <c r="T32" s="3">
        <f t="shared" si="0"/>
        <v>8400</v>
      </c>
    </row>
    <row r="33" spans="1:25" ht="114" customHeight="1" x14ac:dyDescent="0.25">
      <c r="A33" s="38" t="s">
        <v>597</v>
      </c>
      <c r="B33" s="121" t="s">
        <v>207</v>
      </c>
      <c r="C33" s="121"/>
      <c r="D33" s="121"/>
      <c r="E33" s="121"/>
      <c r="F33" s="30"/>
      <c r="G33" s="30"/>
      <c r="H33" s="30"/>
      <c r="I33" s="30"/>
      <c r="J33" s="91" t="s">
        <v>63</v>
      </c>
      <c r="K33" s="91"/>
      <c r="L33" s="26" t="s">
        <v>29</v>
      </c>
      <c r="M33" s="34" t="s">
        <v>36</v>
      </c>
      <c r="N33" s="49">
        <v>18</v>
      </c>
      <c r="O33" s="2">
        <v>2000</v>
      </c>
      <c r="P33" s="2">
        <v>4600</v>
      </c>
      <c r="Q33" s="2">
        <v>2000</v>
      </c>
      <c r="R33" s="2">
        <v>2000</v>
      </c>
      <c r="S33" s="2">
        <v>2000</v>
      </c>
      <c r="T33" s="3">
        <f t="shared" si="0"/>
        <v>12600</v>
      </c>
    </row>
    <row r="34" spans="1:25" ht="70.5" customHeight="1" x14ac:dyDescent="0.25">
      <c r="A34" s="38" t="s">
        <v>598</v>
      </c>
      <c r="B34" s="121" t="s">
        <v>208</v>
      </c>
      <c r="C34" s="121"/>
      <c r="D34" s="121"/>
      <c r="E34" s="121"/>
      <c r="F34" s="30"/>
      <c r="G34" s="30"/>
      <c r="H34" s="30"/>
      <c r="I34" s="30"/>
      <c r="J34" s="99" t="s">
        <v>210</v>
      </c>
      <c r="K34" s="100"/>
      <c r="L34" s="51" t="s">
        <v>209</v>
      </c>
      <c r="M34" s="34" t="s">
        <v>177</v>
      </c>
      <c r="N34" s="49">
        <v>19</v>
      </c>
      <c r="O34" s="2">
        <v>0</v>
      </c>
      <c r="P34" s="2">
        <v>0</v>
      </c>
      <c r="Q34" s="2">
        <v>1666.67</v>
      </c>
      <c r="R34" s="2">
        <v>1666.67</v>
      </c>
      <c r="S34" s="2">
        <v>1666.67</v>
      </c>
      <c r="T34" s="3">
        <f t="shared" si="0"/>
        <v>5000.01</v>
      </c>
    </row>
    <row r="35" spans="1:25" ht="140.25" customHeight="1" x14ac:dyDescent="0.3">
      <c r="A35" s="38" t="s">
        <v>599</v>
      </c>
      <c r="B35" s="88" t="s">
        <v>212</v>
      </c>
      <c r="C35" s="89"/>
      <c r="D35" s="89"/>
      <c r="E35" s="90"/>
      <c r="F35" s="30"/>
      <c r="G35" s="30"/>
      <c r="H35" s="30"/>
      <c r="I35" s="30"/>
      <c r="J35" s="91" t="s">
        <v>64</v>
      </c>
      <c r="K35" s="91"/>
      <c r="L35" s="26" t="s">
        <v>322</v>
      </c>
      <c r="M35" s="34" t="s">
        <v>178</v>
      </c>
      <c r="N35" s="49">
        <v>20</v>
      </c>
      <c r="O35" s="2">
        <v>13054000</v>
      </c>
      <c r="P35" s="2">
        <v>11033222.689999999</v>
      </c>
      <c r="Q35" s="2">
        <v>12628000</v>
      </c>
      <c r="R35" s="2">
        <v>12628000</v>
      </c>
      <c r="S35" s="2">
        <v>12628000</v>
      </c>
      <c r="T35" s="3">
        <f t="shared" si="0"/>
        <v>61971222.689999998</v>
      </c>
      <c r="U35" s="14">
        <f>Q35+Q37+Q38+Q39+Q40+Q41+Q42+Q43+Q44+Q45+Q50+Q51+Q52+Q53+Q58+Q59+Q60+U70</f>
        <v>26084250.5</v>
      </c>
    </row>
    <row r="36" spans="1:25" ht="126.75" customHeight="1" x14ac:dyDescent="0.3">
      <c r="A36" s="38" t="s">
        <v>599</v>
      </c>
      <c r="B36" s="88" t="s">
        <v>560</v>
      </c>
      <c r="C36" s="89"/>
      <c r="D36" s="89"/>
      <c r="E36" s="90"/>
      <c r="F36" s="30"/>
      <c r="G36" s="30"/>
      <c r="H36" s="30"/>
      <c r="I36" s="30"/>
      <c r="J36" s="91" t="s">
        <v>69</v>
      </c>
      <c r="K36" s="91"/>
      <c r="L36" s="26" t="s">
        <v>218</v>
      </c>
      <c r="M36" s="34" t="s">
        <v>178</v>
      </c>
      <c r="N36" s="49">
        <v>21</v>
      </c>
      <c r="O36" s="2">
        <v>0</v>
      </c>
      <c r="P36" s="2">
        <v>0.99</v>
      </c>
      <c r="Q36" s="2">
        <v>0</v>
      </c>
      <c r="R36" s="2">
        <v>0</v>
      </c>
      <c r="S36" s="2">
        <v>0</v>
      </c>
      <c r="T36" s="3"/>
      <c r="U36" s="14"/>
    </row>
    <row r="37" spans="1:25" ht="138.75" customHeight="1" x14ac:dyDescent="0.25">
      <c r="A37" s="38" t="s">
        <v>600</v>
      </c>
      <c r="B37" s="88" t="s">
        <v>211</v>
      </c>
      <c r="C37" s="89"/>
      <c r="D37" s="89"/>
      <c r="E37" s="90"/>
      <c r="F37" s="30"/>
      <c r="G37" s="30"/>
      <c r="H37" s="30"/>
      <c r="I37" s="30"/>
      <c r="J37" s="91" t="s">
        <v>65</v>
      </c>
      <c r="K37" s="91"/>
      <c r="L37" s="26" t="s">
        <v>322</v>
      </c>
      <c r="M37" s="34" t="s">
        <v>30</v>
      </c>
      <c r="N37" s="49">
        <v>22</v>
      </c>
      <c r="O37" s="2">
        <v>3922000</v>
      </c>
      <c r="P37" s="2">
        <v>3241316.14</v>
      </c>
      <c r="Q37" s="2">
        <v>3404107.54</v>
      </c>
      <c r="R37" s="2">
        <v>3404107.54</v>
      </c>
      <c r="S37" s="2">
        <v>3404107.54</v>
      </c>
      <c r="T37" s="3">
        <f t="shared" si="0"/>
        <v>17375638.759999998</v>
      </c>
    </row>
    <row r="38" spans="1:25" ht="116.45" customHeight="1" x14ac:dyDescent="0.25">
      <c r="A38" s="38" t="s">
        <v>600</v>
      </c>
      <c r="B38" s="88" t="s">
        <v>213</v>
      </c>
      <c r="C38" s="89"/>
      <c r="D38" s="89"/>
      <c r="E38" s="90"/>
      <c r="F38" s="30"/>
      <c r="G38" s="30"/>
      <c r="H38" s="30"/>
      <c r="I38" s="30"/>
      <c r="J38" s="91" t="s">
        <v>66</v>
      </c>
      <c r="K38" s="91"/>
      <c r="L38" s="26" t="s">
        <v>214</v>
      </c>
      <c r="M38" s="34" t="s">
        <v>30</v>
      </c>
      <c r="N38" s="49">
        <v>23</v>
      </c>
      <c r="O38" s="2">
        <v>3549054.86</v>
      </c>
      <c r="P38" s="2">
        <v>1426859.42</v>
      </c>
      <c r="Q38" s="2">
        <v>2503544.14</v>
      </c>
      <c r="R38" s="2">
        <v>2200620.36</v>
      </c>
      <c r="S38" s="2">
        <v>2200620.36</v>
      </c>
      <c r="T38" s="3">
        <f t="shared" si="0"/>
        <v>11880699.139999999</v>
      </c>
    </row>
    <row r="39" spans="1:25" ht="110.25" customHeight="1" x14ac:dyDescent="0.25">
      <c r="A39" s="38" t="s">
        <v>600</v>
      </c>
      <c r="B39" s="88" t="s">
        <v>215</v>
      </c>
      <c r="C39" s="89"/>
      <c r="D39" s="89"/>
      <c r="E39" s="90"/>
      <c r="F39" s="30"/>
      <c r="G39" s="30"/>
      <c r="H39" s="30"/>
      <c r="I39" s="30"/>
      <c r="J39" s="91" t="s">
        <v>67</v>
      </c>
      <c r="K39" s="91"/>
      <c r="L39" s="26" t="s">
        <v>216</v>
      </c>
      <c r="M39" s="34" t="s">
        <v>30</v>
      </c>
      <c r="N39" s="49">
        <v>24</v>
      </c>
      <c r="O39" s="2">
        <v>420724.34</v>
      </c>
      <c r="P39" s="2">
        <v>275985.94</v>
      </c>
      <c r="Q39" s="2">
        <v>442056.65</v>
      </c>
      <c r="R39" s="2">
        <v>442056.65</v>
      </c>
      <c r="S39" s="2">
        <v>442056.65</v>
      </c>
      <c r="T39" s="3">
        <f t="shared" si="0"/>
        <v>2022880.23</v>
      </c>
    </row>
    <row r="40" spans="1:25" ht="90.75" customHeight="1" x14ac:dyDescent="0.25">
      <c r="A40" s="38" t="s">
        <v>600</v>
      </c>
      <c r="B40" s="88" t="s">
        <v>217</v>
      </c>
      <c r="C40" s="89"/>
      <c r="D40" s="89"/>
      <c r="E40" s="90"/>
      <c r="F40" s="30"/>
      <c r="G40" s="30"/>
      <c r="H40" s="30"/>
      <c r="I40" s="30"/>
      <c r="J40" s="91" t="s">
        <v>68</v>
      </c>
      <c r="K40" s="91"/>
      <c r="L40" s="26" t="s">
        <v>217</v>
      </c>
      <c r="M40" s="34" t="s">
        <v>30</v>
      </c>
      <c r="N40" s="49">
        <v>25</v>
      </c>
      <c r="O40" s="2">
        <v>39547.879999999997</v>
      </c>
      <c r="P40" s="2">
        <v>33547.25</v>
      </c>
      <c r="Q40" s="2">
        <v>40118.36</v>
      </c>
      <c r="R40" s="2">
        <v>40118.36</v>
      </c>
      <c r="S40" s="2">
        <v>40118.36</v>
      </c>
      <c r="T40" s="3">
        <f t="shared" si="0"/>
        <v>193450.21000000002</v>
      </c>
    </row>
    <row r="41" spans="1:25" ht="128.25" customHeight="1" x14ac:dyDescent="0.25">
      <c r="A41" s="38" t="s">
        <v>598</v>
      </c>
      <c r="B41" s="88" t="s">
        <v>219</v>
      </c>
      <c r="C41" s="89"/>
      <c r="D41" s="89"/>
      <c r="E41" s="90"/>
      <c r="F41" s="30"/>
      <c r="G41" s="30"/>
      <c r="H41" s="36"/>
      <c r="I41" s="36"/>
      <c r="J41" s="99" t="s">
        <v>183</v>
      </c>
      <c r="K41" s="100"/>
      <c r="L41" s="52" t="s">
        <v>219</v>
      </c>
      <c r="M41" s="34" t="s">
        <v>177</v>
      </c>
      <c r="N41" s="49">
        <v>26</v>
      </c>
      <c r="O41" s="2">
        <v>0</v>
      </c>
      <c r="P41" s="2">
        <v>105591.86</v>
      </c>
      <c r="Q41" s="2">
        <v>3336</v>
      </c>
      <c r="R41" s="2">
        <v>3336</v>
      </c>
      <c r="S41" s="2">
        <v>3336</v>
      </c>
      <c r="T41" s="3"/>
    </row>
    <row r="42" spans="1:25" ht="149.25" customHeight="1" x14ac:dyDescent="0.25">
      <c r="A42" s="53" t="s">
        <v>598</v>
      </c>
      <c r="B42" s="101" t="s">
        <v>330</v>
      </c>
      <c r="C42" s="102"/>
      <c r="D42" s="102"/>
      <c r="E42" s="54"/>
      <c r="F42" s="55"/>
      <c r="G42" s="56"/>
      <c r="H42" s="57"/>
      <c r="I42" s="57"/>
      <c r="J42" s="122" t="s">
        <v>329</v>
      </c>
      <c r="K42" s="123"/>
      <c r="L42" s="58" t="s">
        <v>330</v>
      </c>
      <c r="M42" s="59" t="s">
        <v>177</v>
      </c>
      <c r="N42" s="49">
        <v>27</v>
      </c>
      <c r="O42" s="18">
        <v>688.68</v>
      </c>
      <c r="P42" s="18">
        <v>0</v>
      </c>
      <c r="Q42" s="18">
        <v>688.68</v>
      </c>
      <c r="R42" s="18">
        <v>688.68</v>
      </c>
      <c r="S42" s="18">
        <v>688.68</v>
      </c>
      <c r="T42" s="3"/>
    </row>
    <row r="43" spans="1:25" ht="40.5" customHeight="1" x14ac:dyDescent="0.25">
      <c r="A43" s="38" t="s">
        <v>601</v>
      </c>
      <c r="B43" s="88" t="s">
        <v>23</v>
      </c>
      <c r="C43" s="89"/>
      <c r="D43" s="89"/>
      <c r="E43" s="89"/>
      <c r="F43" s="90"/>
      <c r="G43" s="30"/>
      <c r="H43" s="30"/>
      <c r="I43" s="30"/>
      <c r="J43" s="91" t="s">
        <v>220</v>
      </c>
      <c r="K43" s="91"/>
      <c r="L43" s="26" t="s">
        <v>23</v>
      </c>
      <c r="M43" s="34" t="s">
        <v>31</v>
      </c>
      <c r="N43" s="49">
        <v>28</v>
      </c>
      <c r="O43" s="2">
        <v>16060</v>
      </c>
      <c r="P43" s="2">
        <v>35514.14</v>
      </c>
      <c r="Q43" s="2">
        <v>70000</v>
      </c>
      <c r="R43" s="2">
        <v>70000</v>
      </c>
      <c r="S43" s="2">
        <v>70000</v>
      </c>
      <c r="T43" s="3">
        <f t="shared" si="0"/>
        <v>261574.14</v>
      </c>
    </row>
    <row r="44" spans="1:25" ht="51" customHeight="1" x14ac:dyDescent="0.25">
      <c r="A44" s="38" t="s">
        <v>602</v>
      </c>
      <c r="B44" s="121" t="s">
        <v>32</v>
      </c>
      <c r="C44" s="121"/>
      <c r="D44" s="121"/>
      <c r="E44" s="121"/>
      <c r="F44" s="30"/>
      <c r="G44" s="30"/>
      <c r="H44" s="30"/>
      <c r="I44" s="30"/>
      <c r="J44" s="91" t="s">
        <v>70</v>
      </c>
      <c r="K44" s="91"/>
      <c r="L44" s="26" t="s">
        <v>221</v>
      </c>
      <c r="M44" s="34" t="s">
        <v>87</v>
      </c>
      <c r="N44" s="49">
        <v>29</v>
      </c>
      <c r="O44" s="2">
        <v>592526.88</v>
      </c>
      <c r="P44" s="2">
        <v>444395.16</v>
      </c>
      <c r="Q44" s="2">
        <v>592526.88</v>
      </c>
      <c r="R44" s="2">
        <v>592526.88</v>
      </c>
      <c r="S44" s="2">
        <v>592526.88</v>
      </c>
      <c r="T44" s="3">
        <f t="shared" si="0"/>
        <v>2814502.6799999997</v>
      </c>
      <c r="U44" s="8"/>
      <c r="V44" s="5"/>
      <c r="W44" s="5"/>
      <c r="X44" s="6"/>
      <c r="Y44" s="6"/>
    </row>
    <row r="45" spans="1:25" ht="76.5" x14ac:dyDescent="0.25">
      <c r="A45" s="38" t="s">
        <v>600</v>
      </c>
      <c r="B45" s="88" t="s">
        <v>24</v>
      </c>
      <c r="C45" s="89"/>
      <c r="D45" s="89"/>
      <c r="E45" s="90"/>
      <c r="F45" s="30"/>
      <c r="G45" s="30"/>
      <c r="H45" s="30"/>
      <c r="I45" s="30"/>
      <c r="J45" s="91" t="s">
        <v>73</v>
      </c>
      <c r="K45" s="91"/>
      <c r="L45" s="26" t="s">
        <v>222</v>
      </c>
      <c r="M45" s="34" t="s">
        <v>30</v>
      </c>
      <c r="N45" s="49">
        <v>30</v>
      </c>
      <c r="O45" s="2">
        <v>188725.44</v>
      </c>
      <c r="P45" s="2">
        <v>80813.72</v>
      </c>
      <c r="Q45" s="2">
        <v>185606.48</v>
      </c>
      <c r="R45" s="2">
        <v>185606.48</v>
      </c>
      <c r="S45" s="2">
        <v>185606.48</v>
      </c>
      <c r="T45" s="3">
        <f t="shared" si="0"/>
        <v>826358.6</v>
      </c>
      <c r="U45" s="8"/>
      <c r="V45" s="5"/>
      <c r="W45" s="5"/>
      <c r="X45" s="6"/>
      <c r="Y45" s="6"/>
    </row>
    <row r="46" spans="1:25" ht="53.25" customHeight="1" x14ac:dyDescent="0.25">
      <c r="A46" s="38" t="s">
        <v>598</v>
      </c>
      <c r="B46" s="118" t="s">
        <v>71</v>
      </c>
      <c r="C46" s="119"/>
      <c r="D46" s="119"/>
      <c r="E46" s="120"/>
      <c r="F46" s="30"/>
      <c r="G46" s="30"/>
      <c r="H46" s="30"/>
      <c r="I46" s="30"/>
      <c r="J46" s="91" t="s">
        <v>72</v>
      </c>
      <c r="K46" s="91"/>
      <c r="L46" s="26" t="s">
        <v>223</v>
      </c>
      <c r="M46" s="34" t="s">
        <v>177</v>
      </c>
      <c r="N46" s="49">
        <v>31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3">
        <f t="shared" si="0"/>
        <v>0</v>
      </c>
    </row>
    <row r="47" spans="1:25" ht="76.5" x14ac:dyDescent="0.25">
      <c r="A47" s="38" t="s">
        <v>603</v>
      </c>
      <c r="B47" s="118" t="s">
        <v>71</v>
      </c>
      <c r="C47" s="119"/>
      <c r="D47" s="119"/>
      <c r="E47" s="120"/>
      <c r="F47" s="34"/>
      <c r="G47" s="34"/>
      <c r="H47" s="34"/>
      <c r="I47" s="34"/>
      <c r="J47" s="91" t="s">
        <v>74</v>
      </c>
      <c r="K47" s="91"/>
      <c r="L47" s="26" t="s">
        <v>223</v>
      </c>
      <c r="M47" s="34" t="s">
        <v>164</v>
      </c>
      <c r="N47" s="49">
        <v>32</v>
      </c>
      <c r="O47" s="2">
        <v>0</v>
      </c>
      <c r="P47" s="2">
        <v>109562.09</v>
      </c>
      <c r="Q47" s="2">
        <v>0</v>
      </c>
      <c r="R47" s="2">
        <v>0</v>
      </c>
      <c r="S47" s="2">
        <v>0</v>
      </c>
      <c r="T47" s="3">
        <f t="shared" si="0"/>
        <v>109562.09</v>
      </c>
    </row>
    <row r="48" spans="1:25" ht="74.25" customHeight="1" x14ac:dyDescent="0.25">
      <c r="A48" s="38" t="s">
        <v>591</v>
      </c>
      <c r="B48" s="118" t="s">
        <v>71</v>
      </c>
      <c r="C48" s="119"/>
      <c r="D48" s="119"/>
      <c r="E48" s="120"/>
      <c r="F48" s="34"/>
      <c r="G48" s="34"/>
      <c r="H48" s="34"/>
      <c r="I48" s="34"/>
      <c r="J48" s="91" t="s">
        <v>536</v>
      </c>
      <c r="K48" s="91"/>
      <c r="L48" s="26" t="s">
        <v>223</v>
      </c>
      <c r="M48" s="34" t="s">
        <v>45</v>
      </c>
      <c r="N48" s="49">
        <v>33</v>
      </c>
      <c r="O48" s="2">
        <v>0</v>
      </c>
      <c r="P48" s="2">
        <v>2339.6799999999998</v>
      </c>
      <c r="Q48" s="2">
        <v>0</v>
      </c>
      <c r="R48" s="2">
        <v>0</v>
      </c>
      <c r="S48" s="2">
        <v>0</v>
      </c>
      <c r="T48" s="3"/>
    </row>
    <row r="49" spans="1:24" ht="126.75" customHeight="1" x14ac:dyDescent="0.25">
      <c r="A49" s="38" t="s">
        <v>590</v>
      </c>
      <c r="B49" s="115" t="s">
        <v>75</v>
      </c>
      <c r="C49" s="116"/>
      <c r="D49" s="116"/>
      <c r="E49" s="117"/>
      <c r="F49" s="34"/>
      <c r="G49" s="34"/>
      <c r="H49" s="34"/>
      <c r="I49" s="34"/>
      <c r="J49" s="91" t="s">
        <v>537</v>
      </c>
      <c r="K49" s="91"/>
      <c r="L49" s="26" t="s">
        <v>224</v>
      </c>
      <c r="M49" s="34" t="s">
        <v>181</v>
      </c>
      <c r="N49" s="49">
        <v>34</v>
      </c>
      <c r="O49" s="2">
        <v>0</v>
      </c>
      <c r="P49" s="2">
        <v>10692</v>
      </c>
      <c r="Q49" s="2">
        <v>0</v>
      </c>
      <c r="R49" s="2">
        <v>0</v>
      </c>
      <c r="S49" s="2">
        <v>0</v>
      </c>
      <c r="T49" s="3">
        <f t="shared" ref="T49:T73" si="1">O49+P49+Q49+R49+S49</f>
        <v>10692</v>
      </c>
    </row>
    <row r="50" spans="1:24" ht="126.75" customHeight="1" x14ac:dyDescent="0.25">
      <c r="A50" s="38" t="s">
        <v>600</v>
      </c>
      <c r="B50" s="115" t="s">
        <v>75</v>
      </c>
      <c r="C50" s="116"/>
      <c r="D50" s="116"/>
      <c r="E50" s="117"/>
      <c r="F50" s="34"/>
      <c r="G50" s="34"/>
      <c r="H50" s="34"/>
      <c r="I50" s="34"/>
      <c r="J50" s="99" t="s">
        <v>184</v>
      </c>
      <c r="K50" s="100"/>
      <c r="L50" s="52" t="s">
        <v>225</v>
      </c>
      <c r="M50" s="34" t="s">
        <v>30</v>
      </c>
      <c r="N50" s="49">
        <v>35</v>
      </c>
      <c r="O50" s="2">
        <v>1000000</v>
      </c>
      <c r="P50" s="2">
        <v>0</v>
      </c>
      <c r="Q50" s="2">
        <v>1580000</v>
      </c>
      <c r="R50" s="2">
        <v>1000000</v>
      </c>
      <c r="S50" s="2">
        <v>1000000</v>
      </c>
      <c r="T50" s="3"/>
    </row>
    <row r="51" spans="1:24" ht="90" customHeight="1" x14ac:dyDescent="0.25">
      <c r="A51" s="38" t="s">
        <v>600</v>
      </c>
      <c r="B51" s="88" t="s">
        <v>226</v>
      </c>
      <c r="C51" s="89"/>
      <c r="D51" s="89"/>
      <c r="E51" s="90"/>
      <c r="F51" s="91"/>
      <c r="G51" s="91"/>
      <c r="H51" s="38"/>
      <c r="I51" s="38"/>
      <c r="J51" s="91" t="s">
        <v>162</v>
      </c>
      <c r="K51" s="91"/>
      <c r="L51" s="26" t="s">
        <v>227</v>
      </c>
      <c r="M51" s="34" t="s">
        <v>30</v>
      </c>
      <c r="N51" s="49">
        <v>36</v>
      </c>
      <c r="O51" s="2">
        <v>500000</v>
      </c>
      <c r="P51" s="2">
        <v>217552.85</v>
      </c>
      <c r="Q51" s="2">
        <v>500000</v>
      </c>
      <c r="R51" s="2">
        <v>500000</v>
      </c>
      <c r="S51" s="2">
        <v>500000</v>
      </c>
      <c r="T51" s="3">
        <f t="shared" si="1"/>
        <v>2217552.85</v>
      </c>
    </row>
    <row r="52" spans="1:24" ht="118.5" customHeight="1" x14ac:dyDescent="0.25">
      <c r="A52" s="38" t="s">
        <v>604</v>
      </c>
      <c r="B52" s="88" t="s">
        <v>37</v>
      </c>
      <c r="C52" s="89"/>
      <c r="D52" s="89"/>
      <c r="E52" s="90"/>
      <c r="F52" s="30"/>
      <c r="G52" s="30"/>
      <c r="H52" s="30"/>
      <c r="I52" s="30"/>
      <c r="J52" s="91" t="s">
        <v>185</v>
      </c>
      <c r="K52" s="91" t="s">
        <v>76</v>
      </c>
      <c r="L52" s="26" t="s">
        <v>37</v>
      </c>
      <c r="M52" s="34" t="s">
        <v>38</v>
      </c>
      <c r="N52" s="49">
        <v>37</v>
      </c>
      <c r="O52" s="2">
        <v>147807.62</v>
      </c>
      <c r="P52" s="2">
        <v>340083.3</v>
      </c>
      <c r="Q52" s="2">
        <v>341885</v>
      </c>
      <c r="R52" s="2">
        <v>341885</v>
      </c>
      <c r="S52" s="2">
        <v>341885</v>
      </c>
      <c r="T52" s="3">
        <f t="shared" si="1"/>
        <v>1513545.92</v>
      </c>
      <c r="U52" s="21">
        <f>O52+O53+O58+O59+O60</f>
        <v>460210.48999999993</v>
      </c>
      <c r="V52" s="10"/>
      <c r="W52" s="11"/>
      <c r="X52" s="11"/>
    </row>
    <row r="53" spans="1:24" ht="70.5" customHeight="1" x14ac:dyDescent="0.25">
      <c r="A53" s="38" t="s">
        <v>605</v>
      </c>
      <c r="B53" s="88" t="s">
        <v>37</v>
      </c>
      <c r="C53" s="89"/>
      <c r="D53" s="89"/>
      <c r="E53" s="90"/>
      <c r="F53" s="30"/>
      <c r="G53" s="30"/>
      <c r="H53" s="30"/>
      <c r="I53" s="30"/>
      <c r="J53" s="99" t="s">
        <v>186</v>
      </c>
      <c r="K53" s="100"/>
      <c r="L53" s="26" t="s">
        <v>37</v>
      </c>
      <c r="M53" s="34" t="s">
        <v>187</v>
      </c>
      <c r="N53" s="49">
        <v>38</v>
      </c>
      <c r="O53" s="2">
        <v>14774.55</v>
      </c>
      <c r="P53" s="2">
        <v>38382.79</v>
      </c>
      <c r="Q53" s="2">
        <v>25997.31</v>
      </c>
      <c r="R53" s="2">
        <v>25997.31</v>
      </c>
      <c r="S53" s="2">
        <v>25997.31</v>
      </c>
      <c r="T53" s="3"/>
      <c r="U53" s="16">
        <f>Q52+Q53+Q58+Q59+Q60</f>
        <v>641689.26</v>
      </c>
      <c r="V53" s="16">
        <f>R52+R53+R58+R59+R60</f>
        <v>514503.73</v>
      </c>
      <c r="W53" s="16">
        <f>S52+S53+S58+S59+S60</f>
        <v>514503.73</v>
      </c>
      <c r="X53" s="11"/>
    </row>
    <row r="54" spans="1:24" ht="96" customHeight="1" x14ac:dyDescent="0.25">
      <c r="A54" s="38" t="s">
        <v>589</v>
      </c>
      <c r="B54" s="88" t="s">
        <v>37</v>
      </c>
      <c r="C54" s="89"/>
      <c r="D54" s="89"/>
      <c r="E54" s="90"/>
      <c r="F54" s="30"/>
      <c r="G54" s="30"/>
      <c r="H54" s="30"/>
      <c r="I54" s="30"/>
      <c r="J54" s="99" t="s">
        <v>544</v>
      </c>
      <c r="K54" s="100"/>
      <c r="L54" s="26" t="s">
        <v>545</v>
      </c>
      <c r="M54" s="34" t="s">
        <v>34</v>
      </c>
      <c r="N54" s="49">
        <v>39</v>
      </c>
      <c r="O54" s="2">
        <v>0</v>
      </c>
      <c r="P54" s="25">
        <v>500</v>
      </c>
      <c r="Q54" s="2">
        <v>0</v>
      </c>
      <c r="R54" s="2">
        <v>0</v>
      </c>
      <c r="S54" s="2">
        <v>0</v>
      </c>
      <c r="T54" s="3"/>
      <c r="U54" s="16"/>
      <c r="V54" s="16"/>
      <c r="W54" s="16"/>
      <c r="X54" s="11"/>
    </row>
    <row r="55" spans="1:24" ht="89.25" customHeight="1" x14ac:dyDescent="0.25">
      <c r="A55" s="38" t="s">
        <v>593</v>
      </c>
      <c r="B55" s="88" t="s">
        <v>37</v>
      </c>
      <c r="C55" s="89"/>
      <c r="D55" s="89"/>
      <c r="E55" s="90"/>
      <c r="F55" s="30"/>
      <c r="G55" s="30"/>
      <c r="H55" s="30"/>
      <c r="I55" s="30"/>
      <c r="J55" s="99" t="s">
        <v>546</v>
      </c>
      <c r="K55" s="100"/>
      <c r="L55" s="26" t="s">
        <v>545</v>
      </c>
      <c r="M55" s="34" t="s">
        <v>40</v>
      </c>
      <c r="N55" s="49">
        <v>40</v>
      </c>
      <c r="O55" s="2">
        <v>0</v>
      </c>
      <c r="P55" s="25">
        <v>500</v>
      </c>
      <c r="Q55" s="2">
        <v>0</v>
      </c>
      <c r="R55" s="2">
        <v>0</v>
      </c>
      <c r="S55" s="2">
        <v>0</v>
      </c>
      <c r="T55" s="3"/>
      <c r="U55" s="16"/>
      <c r="V55" s="16"/>
      <c r="W55" s="16"/>
      <c r="X55" s="11"/>
    </row>
    <row r="56" spans="1:24" ht="104.25" customHeight="1" x14ac:dyDescent="0.25">
      <c r="A56" s="38" t="s">
        <v>594</v>
      </c>
      <c r="B56" s="88" t="s">
        <v>37</v>
      </c>
      <c r="C56" s="89"/>
      <c r="D56" s="89"/>
      <c r="E56" s="90"/>
      <c r="F56" s="30"/>
      <c r="G56" s="30"/>
      <c r="H56" s="30"/>
      <c r="I56" s="30"/>
      <c r="J56" s="99" t="s">
        <v>547</v>
      </c>
      <c r="K56" s="100"/>
      <c r="L56" s="26" t="s">
        <v>545</v>
      </c>
      <c r="M56" s="34" t="s">
        <v>41</v>
      </c>
      <c r="N56" s="49">
        <v>41</v>
      </c>
      <c r="O56" s="2">
        <v>0</v>
      </c>
      <c r="P56" s="2">
        <v>5000</v>
      </c>
      <c r="Q56" s="2">
        <v>0</v>
      </c>
      <c r="R56" s="2">
        <v>0</v>
      </c>
      <c r="S56" s="2">
        <v>0</v>
      </c>
      <c r="T56" s="3"/>
      <c r="U56" s="16"/>
      <c r="V56" s="16"/>
      <c r="W56" s="16"/>
      <c r="X56" s="11"/>
    </row>
    <row r="57" spans="1:24" ht="95.25" customHeight="1" x14ac:dyDescent="0.25">
      <c r="A57" s="38" t="s">
        <v>596</v>
      </c>
      <c r="B57" s="88" t="s">
        <v>37</v>
      </c>
      <c r="C57" s="89"/>
      <c r="D57" s="89"/>
      <c r="E57" s="90"/>
      <c r="F57" s="30"/>
      <c r="G57" s="30"/>
      <c r="H57" s="30"/>
      <c r="I57" s="30"/>
      <c r="J57" s="99" t="s">
        <v>548</v>
      </c>
      <c r="K57" s="100"/>
      <c r="L57" s="26" t="s">
        <v>545</v>
      </c>
      <c r="M57" s="34" t="s">
        <v>293</v>
      </c>
      <c r="N57" s="49">
        <v>42</v>
      </c>
      <c r="O57" s="2">
        <v>0</v>
      </c>
      <c r="P57" s="2">
        <v>3000</v>
      </c>
      <c r="Q57" s="2">
        <v>0</v>
      </c>
      <c r="R57" s="2">
        <v>0</v>
      </c>
      <c r="S57" s="2">
        <v>0</v>
      </c>
      <c r="T57" s="3"/>
      <c r="U57" s="16"/>
      <c r="V57" s="16"/>
      <c r="W57" s="16"/>
      <c r="X57" s="11"/>
    </row>
    <row r="58" spans="1:24" ht="185.25" customHeight="1" x14ac:dyDescent="0.25">
      <c r="A58" s="38" t="s">
        <v>598</v>
      </c>
      <c r="B58" s="88" t="s">
        <v>228</v>
      </c>
      <c r="C58" s="89"/>
      <c r="D58" s="89"/>
      <c r="E58" s="90"/>
      <c r="F58" s="30"/>
      <c r="G58" s="30"/>
      <c r="H58" s="30"/>
      <c r="I58" s="30"/>
      <c r="J58" s="91" t="s">
        <v>79</v>
      </c>
      <c r="K58" s="91" t="s">
        <v>77</v>
      </c>
      <c r="L58" s="26" t="s">
        <v>80</v>
      </c>
      <c r="M58" s="34" t="s">
        <v>177</v>
      </c>
      <c r="N58" s="49">
        <v>43</v>
      </c>
      <c r="O58" s="2">
        <v>65659.73</v>
      </c>
      <c r="P58" s="2">
        <v>1671.03</v>
      </c>
      <c r="Q58" s="2">
        <v>587.01</v>
      </c>
      <c r="R58" s="2">
        <v>587.01</v>
      </c>
      <c r="S58" s="2">
        <v>587.01</v>
      </c>
      <c r="T58" s="3">
        <f t="shared" si="1"/>
        <v>69091.789999999979</v>
      </c>
      <c r="U58" s="9"/>
      <c r="V58" s="10"/>
      <c r="W58" s="11"/>
      <c r="X58" s="11"/>
    </row>
    <row r="59" spans="1:24" ht="176.25" customHeight="1" x14ac:dyDescent="0.25">
      <c r="A59" s="38" t="s">
        <v>600</v>
      </c>
      <c r="B59" s="88" t="s">
        <v>228</v>
      </c>
      <c r="C59" s="89"/>
      <c r="D59" s="89"/>
      <c r="E59" s="90"/>
      <c r="F59" s="30"/>
      <c r="G59" s="30"/>
      <c r="H59" s="30"/>
      <c r="I59" s="30"/>
      <c r="J59" s="91" t="s">
        <v>81</v>
      </c>
      <c r="K59" s="91" t="s">
        <v>77</v>
      </c>
      <c r="L59" s="26" t="s">
        <v>80</v>
      </c>
      <c r="M59" s="34" t="s">
        <v>30</v>
      </c>
      <c r="N59" s="49">
        <v>44</v>
      </c>
      <c r="O59" s="2">
        <v>146034.41</v>
      </c>
      <c r="P59" s="2">
        <v>70503.58</v>
      </c>
      <c r="Q59" s="2">
        <v>243812.18</v>
      </c>
      <c r="R59" s="2">
        <v>146034.41</v>
      </c>
      <c r="S59" s="2">
        <v>146034.41</v>
      </c>
      <c r="T59" s="3"/>
      <c r="U59" s="9"/>
      <c r="V59" s="10"/>
      <c r="W59" s="11"/>
      <c r="X59" s="11"/>
    </row>
    <row r="60" spans="1:24" ht="91.5" customHeight="1" x14ac:dyDescent="0.25">
      <c r="A60" s="38" t="s">
        <v>598</v>
      </c>
      <c r="B60" s="88" t="s">
        <v>229</v>
      </c>
      <c r="C60" s="89"/>
      <c r="D60" s="89"/>
      <c r="E60" s="90"/>
      <c r="F60" s="30"/>
      <c r="G60" s="30"/>
      <c r="H60" s="30"/>
      <c r="I60" s="30"/>
      <c r="J60" s="91" t="s">
        <v>83</v>
      </c>
      <c r="K60" s="91" t="s">
        <v>78</v>
      </c>
      <c r="L60" s="26" t="s">
        <v>82</v>
      </c>
      <c r="M60" s="34" t="s">
        <v>177</v>
      </c>
      <c r="N60" s="49">
        <v>45</v>
      </c>
      <c r="O60" s="2">
        <v>85934.18</v>
      </c>
      <c r="P60" s="2">
        <v>98623.8</v>
      </c>
      <c r="Q60" s="2">
        <v>29407.759999999998</v>
      </c>
      <c r="R60" s="2">
        <v>0</v>
      </c>
      <c r="S60" s="2">
        <v>0</v>
      </c>
      <c r="T60" s="3">
        <f t="shared" si="1"/>
        <v>213965.74</v>
      </c>
      <c r="U60" s="9"/>
      <c r="V60" s="10"/>
      <c r="W60" s="11"/>
      <c r="X60" s="11"/>
    </row>
    <row r="61" spans="1:24" ht="91.5" customHeight="1" x14ac:dyDescent="0.25">
      <c r="A61" s="38" t="s">
        <v>602</v>
      </c>
      <c r="B61" s="88" t="s">
        <v>230</v>
      </c>
      <c r="C61" s="89"/>
      <c r="D61" s="89"/>
      <c r="E61" s="90"/>
      <c r="F61" s="30"/>
      <c r="G61" s="30"/>
      <c r="H61" s="30"/>
      <c r="I61" s="30"/>
      <c r="J61" s="91" t="s">
        <v>538</v>
      </c>
      <c r="K61" s="91"/>
      <c r="L61" s="26" t="s">
        <v>231</v>
      </c>
      <c r="M61" s="34" t="s">
        <v>237</v>
      </c>
      <c r="N61" s="49">
        <v>46</v>
      </c>
      <c r="O61" s="2">
        <v>0</v>
      </c>
      <c r="P61" s="2">
        <v>3080</v>
      </c>
      <c r="Q61" s="2">
        <v>0</v>
      </c>
      <c r="R61" s="2">
        <v>0</v>
      </c>
      <c r="S61" s="2">
        <v>0</v>
      </c>
      <c r="T61" s="3"/>
      <c r="U61" s="9"/>
      <c r="V61" s="10"/>
      <c r="W61" s="11"/>
      <c r="X61" s="11"/>
    </row>
    <row r="62" spans="1:24" ht="130.5" customHeight="1" x14ac:dyDescent="0.25">
      <c r="A62" s="38" t="s">
        <v>602</v>
      </c>
      <c r="B62" s="88" t="s">
        <v>37</v>
      </c>
      <c r="C62" s="89"/>
      <c r="D62" s="89"/>
      <c r="E62" s="90"/>
      <c r="F62" s="30"/>
      <c r="G62" s="30"/>
      <c r="H62" s="30"/>
      <c r="I62" s="30"/>
      <c r="J62" s="91" t="s">
        <v>539</v>
      </c>
      <c r="K62" s="91"/>
      <c r="L62" s="26" t="s">
        <v>540</v>
      </c>
      <c r="M62" s="34" t="s">
        <v>237</v>
      </c>
      <c r="N62" s="49">
        <v>47</v>
      </c>
      <c r="O62" s="2">
        <v>0</v>
      </c>
      <c r="P62" s="2">
        <v>36000</v>
      </c>
      <c r="Q62" s="2">
        <v>0</v>
      </c>
      <c r="R62" s="2">
        <v>0</v>
      </c>
      <c r="S62" s="2">
        <v>0</v>
      </c>
      <c r="T62" s="3"/>
      <c r="U62" s="9"/>
      <c r="V62" s="10"/>
      <c r="W62" s="11"/>
      <c r="X62" s="11"/>
    </row>
    <row r="63" spans="1:24" ht="76.5" customHeight="1" x14ac:dyDescent="0.25">
      <c r="A63" s="38" t="s">
        <v>606</v>
      </c>
      <c r="B63" s="88" t="s">
        <v>230</v>
      </c>
      <c r="C63" s="89"/>
      <c r="D63" s="89"/>
      <c r="E63" s="90"/>
      <c r="F63" s="30"/>
      <c r="G63" s="30"/>
      <c r="H63" s="30"/>
      <c r="I63" s="30"/>
      <c r="J63" s="99" t="s">
        <v>84</v>
      </c>
      <c r="K63" s="100"/>
      <c r="L63" s="26" t="s">
        <v>231</v>
      </c>
      <c r="M63" s="34" t="s">
        <v>233</v>
      </c>
      <c r="N63" s="49">
        <v>48</v>
      </c>
      <c r="O63" s="2">
        <v>0</v>
      </c>
      <c r="P63" s="2">
        <v>9997.18</v>
      </c>
      <c r="Q63" s="2">
        <v>0</v>
      </c>
      <c r="R63" s="2">
        <v>0</v>
      </c>
      <c r="S63" s="2">
        <v>0</v>
      </c>
      <c r="T63" s="3">
        <f t="shared" si="1"/>
        <v>9997.18</v>
      </c>
    </row>
    <row r="64" spans="1:24" ht="132.75" customHeight="1" x14ac:dyDescent="0.25">
      <c r="A64" s="38" t="s">
        <v>606</v>
      </c>
      <c r="B64" s="88" t="s">
        <v>37</v>
      </c>
      <c r="C64" s="89"/>
      <c r="D64" s="89"/>
      <c r="E64" s="90"/>
      <c r="F64" s="30"/>
      <c r="G64" s="30"/>
      <c r="H64" s="30"/>
      <c r="I64" s="30"/>
      <c r="J64" s="91" t="s">
        <v>541</v>
      </c>
      <c r="K64" s="91"/>
      <c r="L64" s="26" t="s">
        <v>540</v>
      </c>
      <c r="M64" s="34" t="s">
        <v>233</v>
      </c>
      <c r="N64" s="49">
        <v>49</v>
      </c>
      <c r="O64" s="2">
        <v>0</v>
      </c>
      <c r="P64" s="2">
        <v>80000</v>
      </c>
      <c r="Q64" s="2">
        <v>0</v>
      </c>
      <c r="R64" s="2">
        <v>0</v>
      </c>
      <c r="S64" s="2">
        <v>0</v>
      </c>
      <c r="T64" s="3"/>
    </row>
    <row r="65" spans="1:21" ht="180.75" customHeight="1" x14ac:dyDescent="0.25">
      <c r="A65" s="38" t="s">
        <v>607</v>
      </c>
      <c r="B65" s="88" t="s">
        <v>230</v>
      </c>
      <c r="C65" s="89"/>
      <c r="D65" s="89"/>
      <c r="E65" s="90"/>
      <c r="F65" s="30"/>
      <c r="G65" s="30"/>
      <c r="H65" s="30"/>
      <c r="I65" s="30"/>
      <c r="J65" s="99" t="s">
        <v>85</v>
      </c>
      <c r="K65" s="100"/>
      <c r="L65" s="26" t="s">
        <v>232</v>
      </c>
      <c r="M65" s="34" t="s">
        <v>170</v>
      </c>
      <c r="N65" s="49">
        <v>50</v>
      </c>
      <c r="O65" s="2">
        <v>0</v>
      </c>
      <c r="P65" s="2">
        <v>2297.33</v>
      </c>
      <c r="Q65" s="2">
        <v>0</v>
      </c>
      <c r="R65" s="2">
        <v>0</v>
      </c>
      <c r="S65" s="2">
        <v>0</v>
      </c>
      <c r="T65" s="3">
        <f t="shared" si="1"/>
        <v>2297.33</v>
      </c>
    </row>
    <row r="66" spans="1:21" ht="95.25" customHeight="1" x14ac:dyDescent="0.25">
      <c r="A66" s="38" t="s">
        <v>598</v>
      </c>
      <c r="B66" s="88" t="s">
        <v>234</v>
      </c>
      <c r="C66" s="89"/>
      <c r="D66" s="89"/>
      <c r="E66" s="90"/>
      <c r="F66" s="30"/>
      <c r="G66" s="30"/>
      <c r="H66" s="30"/>
      <c r="I66" s="30"/>
      <c r="J66" s="99" t="s">
        <v>235</v>
      </c>
      <c r="K66" s="100"/>
      <c r="L66" s="52" t="s">
        <v>234</v>
      </c>
      <c r="M66" s="34" t="s">
        <v>177</v>
      </c>
      <c r="N66" s="49">
        <v>51</v>
      </c>
      <c r="O66" s="2">
        <v>0</v>
      </c>
      <c r="P66" s="25">
        <v>1291.1099999999999</v>
      </c>
      <c r="Q66" s="2">
        <v>0</v>
      </c>
      <c r="R66" s="2">
        <v>0</v>
      </c>
      <c r="S66" s="2">
        <v>0</v>
      </c>
      <c r="T66" s="3"/>
    </row>
    <row r="67" spans="1:21" ht="84" customHeight="1" x14ac:dyDescent="0.25">
      <c r="A67" s="38" t="s">
        <v>608</v>
      </c>
      <c r="B67" s="88" t="s">
        <v>230</v>
      </c>
      <c r="C67" s="89"/>
      <c r="D67" s="89"/>
      <c r="E67" s="90"/>
      <c r="F67" s="30"/>
      <c r="G67" s="30"/>
      <c r="H67" s="30"/>
      <c r="I67" s="30"/>
      <c r="J67" s="99" t="s">
        <v>542</v>
      </c>
      <c r="K67" s="100"/>
      <c r="L67" s="52" t="s">
        <v>543</v>
      </c>
      <c r="M67" s="34" t="s">
        <v>238</v>
      </c>
      <c r="N67" s="49">
        <v>52</v>
      </c>
      <c r="O67" s="2">
        <v>0</v>
      </c>
      <c r="P67" s="25">
        <v>20268.95</v>
      </c>
      <c r="Q67" s="2">
        <v>0</v>
      </c>
      <c r="R67" s="2">
        <v>0</v>
      </c>
      <c r="S67" s="2">
        <v>0</v>
      </c>
      <c r="T67" s="3"/>
    </row>
    <row r="68" spans="1:21" ht="51" x14ac:dyDescent="0.25">
      <c r="A68" s="38" t="s">
        <v>598</v>
      </c>
      <c r="B68" s="88" t="s">
        <v>39</v>
      </c>
      <c r="C68" s="89"/>
      <c r="D68" s="89"/>
      <c r="E68" s="90"/>
      <c r="F68" s="30"/>
      <c r="G68" s="30"/>
      <c r="H68" s="30"/>
      <c r="I68" s="30"/>
      <c r="J68" s="91" t="s">
        <v>86</v>
      </c>
      <c r="K68" s="91"/>
      <c r="L68" s="26" t="s">
        <v>236</v>
      </c>
      <c r="M68" s="34" t="s">
        <v>177</v>
      </c>
      <c r="N68" s="49">
        <v>53</v>
      </c>
      <c r="O68" s="2">
        <v>0</v>
      </c>
      <c r="P68" s="2">
        <v>-21435.18</v>
      </c>
      <c r="Q68" s="2">
        <v>0</v>
      </c>
      <c r="R68" s="2">
        <v>0</v>
      </c>
      <c r="S68" s="2">
        <v>0</v>
      </c>
      <c r="T68" s="3">
        <f t="shared" si="1"/>
        <v>-21435.18</v>
      </c>
    </row>
    <row r="69" spans="1:21" ht="77.25" customHeight="1" x14ac:dyDescent="0.25">
      <c r="A69" s="38" t="s">
        <v>603</v>
      </c>
      <c r="B69" s="88" t="s">
        <v>39</v>
      </c>
      <c r="C69" s="89"/>
      <c r="D69" s="89"/>
      <c r="E69" s="90"/>
      <c r="F69" s="30"/>
      <c r="G69" s="30"/>
      <c r="H69" s="30"/>
      <c r="I69" s="30"/>
      <c r="J69" s="99" t="s">
        <v>559</v>
      </c>
      <c r="K69" s="100"/>
      <c r="L69" s="26" t="s">
        <v>236</v>
      </c>
      <c r="M69" s="34" t="s">
        <v>164</v>
      </c>
      <c r="N69" s="49">
        <v>54</v>
      </c>
      <c r="O69" s="2">
        <v>0</v>
      </c>
      <c r="P69" s="2">
        <v>8400</v>
      </c>
      <c r="Q69" s="2">
        <v>0</v>
      </c>
      <c r="R69" s="2">
        <v>0</v>
      </c>
      <c r="S69" s="2">
        <v>0</v>
      </c>
      <c r="T69" s="3"/>
    </row>
    <row r="70" spans="1:21" ht="104.25" customHeight="1" x14ac:dyDescent="0.35">
      <c r="A70" s="38" t="s">
        <v>589</v>
      </c>
      <c r="B70" s="88" t="s">
        <v>44</v>
      </c>
      <c r="C70" s="89"/>
      <c r="D70" s="89"/>
      <c r="E70" s="90"/>
      <c r="F70" s="30"/>
      <c r="G70" s="30"/>
      <c r="H70" s="30"/>
      <c r="I70" s="30"/>
      <c r="J70" s="112" t="s">
        <v>242</v>
      </c>
      <c r="K70" s="113"/>
      <c r="L70" s="26" t="s">
        <v>241</v>
      </c>
      <c r="M70" s="34" t="s">
        <v>34</v>
      </c>
      <c r="N70" s="49">
        <v>55</v>
      </c>
      <c r="O70" s="24">
        <v>105000</v>
      </c>
      <c r="P70" s="2">
        <v>105000</v>
      </c>
      <c r="Q70" s="2">
        <v>0</v>
      </c>
      <c r="R70" s="2">
        <v>0</v>
      </c>
      <c r="S70" s="2">
        <v>0</v>
      </c>
      <c r="T70" s="3">
        <f>SUM(P70:P186)</f>
        <v>5085106.6500000004</v>
      </c>
      <c r="U70" s="17">
        <v>3492576.51</v>
      </c>
    </row>
    <row r="71" spans="1:21" ht="108" customHeight="1" x14ac:dyDescent="0.25">
      <c r="A71" s="38" t="s">
        <v>589</v>
      </c>
      <c r="B71" s="88" t="s">
        <v>44</v>
      </c>
      <c r="C71" s="89"/>
      <c r="D71" s="89"/>
      <c r="E71" s="90"/>
      <c r="F71" s="30"/>
      <c r="G71" s="30"/>
      <c r="H71" s="30"/>
      <c r="I71" s="30"/>
      <c r="J71" s="112" t="s">
        <v>333</v>
      </c>
      <c r="K71" s="113"/>
      <c r="L71" s="26" t="s">
        <v>239</v>
      </c>
      <c r="M71" s="34" t="s">
        <v>34</v>
      </c>
      <c r="N71" s="49">
        <v>56</v>
      </c>
      <c r="O71" s="24">
        <v>50000</v>
      </c>
      <c r="P71" s="2">
        <v>50000</v>
      </c>
      <c r="Q71" s="2">
        <v>0</v>
      </c>
      <c r="R71" s="2">
        <v>0</v>
      </c>
      <c r="S71" s="2">
        <v>0</v>
      </c>
      <c r="T71" s="3">
        <f t="shared" si="1"/>
        <v>100000</v>
      </c>
      <c r="U71" s="3">
        <f>SUM(P70:P186)</f>
        <v>5085106.6500000004</v>
      </c>
    </row>
    <row r="72" spans="1:21" ht="87.75" customHeight="1" x14ac:dyDescent="0.25">
      <c r="A72" s="38" t="s">
        <v>589</v>
      </c>
      <c r="B72" s="88" t="s">
        <v>44</v>
      </c>
      <c r="C72" s="89"/>
      <c r="D72" s="89"/>
      <c r="E72" s="90"/>
      <c r="F72" s="30"/>
      <c r="G72" s="30"/>
      <c r="H72" s="30"/>
      <c r="I72" s="30"/>
      <c r="J72" s="112" t="s">
        <v>243</v>
      </c>
      <c r="K72" s="113"/>
      <c r="L72" s="23" t="s">
        <v>244</v>
      </c>
      <c r="M72" s="34" t="s">
        <v>34</v>
      </c>
      <c r="N72" s="49">
        <v>57</v>
      </c>
      <c r="O72" s="24">
        <v>230000</v>
      </c>
      <c r="P72" s="2">
        <v>230000</v>
      </c>
      <c r="Q72" s="2">
        <v>0</v>
      </c>
      <c r="R72" s="2">
        <v>0</v>
      </c>
      <c r="S72" s="2">
        <v>0</v>
      </c>
      <c r="T72" s="3">
        <f t="shared" si="1"/>
        <v>460000</v>
      </c>
    </row>
    <row r="73" spans="1:21" ht="87.75" customHeight="1" x14ac:dyDescent="0.25">
      <c r="A73" s="38" t="s">
        <v>589</v>
      </c>
      <c r="B73" s="88" t="s">
        <v>44</v>
      </c>
      <c r="C73" s="89"/>
      <c r="D73" s="89"/>
      <c r="E73" s="90"/>
      <c r="F73" s="30"/>
      <c r="G73" s="30"/>
      <c r="H73" s="30"/>
      <c r="I73" s="30"/>
      <c r="J73" s="112" t="s">
        <v>334</v>
      </c>
      <c r="K73" s="113"/>
      <c r="L73" s="23" t="s">
        <v>335</v>
      </c>
      <c r="M73" s="34" t="s">
        <v>34</v>
      </c>
      <c r="N73" s="49">
        <v>58</v>
      </c>
      <c r="O73" s="24">
        <v>120000</v>
      </c>
      <c r="P73" s="2">
        <v>120000</v>
      </c>
      <c r="Q73" s="2">
        <v>0</v>
      </c>
      <c r="R73" s="2">
        <v>0</v>
      </c>
      <c r="S73" s="2">
        <v>0</v>
      </c>
      <c r="T73" s="3">
        <f t="shared" si="1"/>
        <v>240000</v>
      </c>
    </row>
    <row r="74" spans="1:21" ht="87" customHeight="1" x14ac:dyDescent="0.25">
      <c r="A74" s="38" t="s">
        <v>589</v>
      </c>
      <c r="B74" s="88" t="s">
        <v>44</v>
      </c>
      <c r="C74" s="89"/>
      <c r="D74" s="89"/>
      <c r="E74" s="90"/>
      <c r="F74" s="30"/>
      <c r="G74" s="30"/>
      <c r="H74" s="30"/>
      <c r="I74" s="30"/>
      <c r="J74" s="112" t="s">
        <v>273</v>
      </c>
      <c r="K74" s="113"/>
      <c r="L74" s="23" t="s">
        <v>401</v>
      </c>
      <c r="M74" s="34" t="s">
        <v>34</v>
      </c>
      <c r="N74" s="49">
        <v>59</v>
      </c>
      <c r="O74" s="24">
        <v>9400.1299999999992</v>
      </c>
      <c r="P74" s="2">
        <v>7146.36</v>
      </c>
      <c r="Q74" s="2">
        <v>0</v>
      </c>
      <c r="R74" s="2">
        <v>0</v>
      </c>
      <c r="S74" s="2">
        <v>0</v>
      </c>
      <c r="T74" s="3"/>
    </row>
    <row r="75" spans="1:21" ht="87" customHeight="1" x14ac:dyDescent="0.25">
      <c r="A75" s="38" t="s">
        <v>589</v>
      </c>
      <c r="B75" s="88" t="s">
        <v>44</v>
      </c>
      <c r="C75" s="89"/>
      <c r="D75" s="89"/>
      <c r="E75" s="90"/>
      <c r="F75" s="30"/>
      <c r="G75" s="30"/>
      <c r="H75" s="30"/>
      <c r="I75" s="30"/>
      <c r="J75" s="112" t="s">
        <v>439</v>
      </c>
      <c r="K75" s="113"/>
      <c r="L75" s="23" t="s">
        <v>489</v>
      </c>
      <c r="M75" s="34" t="s">
        <v>34</v>
      </c>
      <c r="N75" s="49">
        <v>60</v>
      </c>
      <c r="O75" s="2">
        <v>0</v>
      </c>
      <c r="P75" s="2">
        <v>0</v>
      </c>
      <c r="Q75" s="2">
        <v>100000</v>
      </c>
      <c r="R75" s="2">
        <v>0</v>
      </c>
      <c r="S75" s="2">
        <v>0</v>
      </c>
      <c r="T75" s="3"/>
    </row>
    <row r="76" spans="1:21" ht="87" customHeight="1" x14ac:dyDescent="0.25">
      <c r="A76" s="38" t="s">
        <v>589</v>
      </c>
      <c r="B76" s="88" t="s">
        <v>574</v>
      </c>
      <c r="C76" s="89"/>
      <c r="D76" s="89"/>
      <c r="E76" s="90"/>
      <c r="F76" s="30"/>
      <c r="G76" s="30"/>
      <c r="H76" s="30"/>
      <c r="I76" s="30"/>
      <c r="J76" s="112" t="s">
        <v>572</v>
      </c>
      <c r="K76" s="113"/>
      <c r="L76" s="23" t="s">
        <v>571</v>
      </c>
      <c r="M76" s="34" t="s">
        <v>34</v>
      </c>
      <c r="N76" s="49">
        <v>61</v>
      </c>
      <c r="O76" s="2">
        <v>0</v>
      </c>
      <c r="P76" s="2">
        <v>0</v>
      </c>
      <c r="Q76" s="2">
        <v>50000</v>
      </c>
      <c r="R76" s="2">
        <v>0</v>
      </c>
      <c r="S76" s="2">
        <v>0</v>
      </c>
      <c r="T76" s="3"/>
    </row>
    <row r="77" spans="1:21" ht="87" customHeight="1" x14ac:dyDescent="0.25">
      <c r="A77" s="38" t="s">
        <v>589</v>
      </c>
      <c r="B77" s="88" t="s">
        <v>44</v>
      </c>
      <c r="C77" s="89"/>
      <c r="D77" s="89"/>
      <c r="E77" s="90"/>
      <c r="F77" s="30"/>
      <c r="G77" s="30"/>
      <c r="H77" s="30"/>
      <c r="I77" s="30"/>
      <c r="J77" s="112" t="s">
        <v>440</v>
      </c>
      <c r="K77" s="113"/>
      <c r="L77" s="23" t="s">
        <v>586</v>
      </c>
      <c r="M77" s="34" t="s">
        <v>34</v>
      </c>
      <c r="N77" s="49">
        <v>62</v>
      </c>
      <c r="O77" s="2">
        <v>0</v>
      </c>
      <c r="P77" s="2">
        <v>0</v>
      </c>
      <c r="Q77" s="2">
        <v>230000</v>
      </c>
      <c r="R77" s="2">
        <v>0</v>
      </c>
      <c r="S77" s="2">
        <v>0</v>
      </c>
      <c r="T77" s="3"/>
    </row>
    <row r="78" spans="1:21" ht="87" customHeight="1" x14ac:dyDescent="0.25">
      <c r="A78" s="38" t="s">
        <v>589</v>
      </c>
      <c r="B78" s="88" t="s">
        <v>574</v>
      </c>
      <c r="C78" s="89"/>
      <c r="D78" s="89"/>
      <c r="E78" s="90"/>
      <c r="F78" s="30"/>
      <c r="G78" s="30"/>
      <c r="H78" s="30"/>
      <c r="I78" s="30"/>
      <c r="J78" s="112" t="s">
        <v>575</v>
      </c>
      <c r="K78" s="113"/>
      <c r="L78" s="23" t="s">
        <v>585</v>
      </c>
      <c r="M78" s="34" t="s">
        <v>34</v>
      </c>
      <c r="N78" s="49">
        <v>63</v>
      </c>
      <c r="O78" s="2">
        <v>0</v>
      </c>
      <c r="P78" s="2">
        <v>0</v>
      </c>
      <c r="Q78" s="2">
        <v>100000</v>
      </c>
      <c r="R78" s="2">
        <v>0</v>
      </c>
      <c r="S78" s="2">
        <v>0</v>
      </c>
      <c r="T78" s="3"/>
    </row>
    <row r="79" spans="1:21" ht="100.5" customHeight="1" x14ac:dyDescent="0.25">
      <c r="A79" s="38" t="s">
        <v>589</v>
      </c>
      <c r="B79" s="88" t="s">
        <v>44</v>
      </c>
      <c r="C79" s="89"/>
      <c r="D79" s="89"/>
      <c r="E79" s="90"/>
      <c r="F79" s="30"/>
      <c r="G79" s="30"/>
      <c r="H79" s="30"/>
      <c r="I79" s="30"/>
      <c r="J79" s="112" t="s">
        <v>441</v>
      </c>
      <c r="K79" s="113"/>
      <c r="L79" s="23" t="s">
        <v>524</v>
      </c>
      <c r="M79" s="34" t="s">
        <v>34</v>
      </c>
      <c r="N79" s="49">
        <v>64</v>
      </c>
      <c r="O79" s="2">
        <v>0</v>
      </c>
      <c r="P79" s="2">
        <v>0</v>
      </c>
      <c r="Q79" s="2">
        <v>30000</v>
      </c>
      <c r="R79" s="2">
        <v>0</v>
      </c>
      <c r="S79" s="2">
        <v>0</v>
      </c>
      <c r="T79" s="3"/>
    </row>
    <row r="80" spans="1:21" ht="92.25" customHeight="1" x14ac:dyDescent="0.25">
      <c r="A80" s="38" t="s">
        <v>589</v>
      </c>
      <c r="B80" s="88" t="s">
        <v>44</v>
      </c>
      <c r="C80" s="89"/>
      <c r="D80" s="89"/>
      <c r="E80" s="90"/>
      <c r="F80" s="30"/>
      <c r="G80" s="30"/>
      <c r="H80" s="30"/>
      <c r="I80" s="30"/>
      <c r="J80" s="112" t="s">
        <v>442</v>
      </c>
      <c r="K80" s="113"/>
      <c r="L80" s="23" t="s">
        <v>533</v>
      </c>
      <c r="M80" s="34" t="s">
        <v>34</v>
      </c>
      <c r="N80" s="49">
        <v>65</v>
      </c>
      <c r="O80" s="2">
        <v>0</v>
      </c>
      <c r="P80" s="2">
        <v>0</v>
      </c>
      <c r="Q80" s="2">
        <v>55000</v>
      </c>
      <c r="R80" s="2">
        <v>0</v>
      </c>
      <c r="S80" s="2">
        <v>0</v>
      </c>
      <c r="T80" s="3"/>
    </row>
    <row r="81" spans="1:20" ht="105" customHeight="1" x14ac:dyDescent="0.25">
      <c r="A81" s="38" t="s">
        <v>589</v>
      </c>
      <c r="B81" s="88" t="s">
        <v>44</v>
      </c>
      <c r="C81" s="89"/>
      <c r="D81" s="89"/>
      <c r="E81" s="90"/>
      <c r="F81" s="30"/>
      <c r="G81" s="30"/>
      <c r="H81" s="30"/>
      <c r="I81" s="30"/>
      <c r="J81" s="112" t="s">
        <v>443</v>
      </c>
      <c r="K81" s="113"/>
      <c r="L81" s="23" t="s">
        <v>525</v>
      </c>
      <c r="M81" s="34" t="s">
        <v>34</v>
      </c>
      <c r="N81" s="49">
        <v>66</v>
      </c>
      <c r="O81" s="2">
        <v>0</v>
      </c>
      <c r="P81" s="2">
        <v>0</v>
      </c>
      <c r="Q81" s="2">
        <f>21000-4512.47</f>
        <v>16487.53</v>
      </c>
      <c r="R81" s="2">
        <v>0</v>
      </c>
      <c r="S81" s="2">
        <v>0</v>
      </c>
      <c r="T81" s="3"/>
    </row>
    <row r="82" spans="1:20" ht="105.75" customHeight="1" x14ac:dyDescent="0.25">
      <c r="A82" s="38" t="s">
        <v>589</v>
      </c>
      <c r="B82" s="88" t="s">
        <v>44</v>
      </c>
      <c r="C82" s="89"/>
      <c r="D82" s="89"/>
      <c r="E82" s="90"/>
      <c r="F82" s="30"/>
      <c r="G82" s="30"/>
      <c r="H82" s="30"/>
      <c r="I82" s="30"/>
      <c r="J82" s="112" t="s">
        <v>444</v>
      </c>
      <c r="K82" s="113"/>
      <c r="L82" s="23" t="s">
        <v>526</v>
      </c>
      <c r="M82" s="34" t="s">
        <v>34</v>
      </c>
      <c r="N82" s="49">
        <v>67</v>
      </c>
      <c r="O82" s="2">
        <v>0</v>
      </c>
      <c r="P82" s="2">
        <v>0</v>
      </c>
      <c r="Q82" s="2">
        <f>85000-18277.79</f>
        <v>66722.209999999992</v>
      </c>
      <c r="R82" s="2">
        <v>0</v>
      </c>
      <c r="S82" s="2">
        <v>0</v>
      </c>
      <c r="T82" s="3"/>
    </row>
    <row r="83" spans="1:20" ht="93" customHeight="1" x14ac:dyDescent="0.25">
      <c r="A83" s="38" t="s">
        <v>590</v>
      </c>
      <c r="B83" s="88" t="s">
        <v>44</v>
      </c>
      <c r="C83" s="89"/>
      <c r="D83" s="89"/>
      <c r="E83" s="90"/>
      <c r="F83" s="30"/>
      <c r="G83" s="30"/>
      <c r="H83" s="30"/>
      <c r="I83" s="36"/>
      <c r="J83" s="109" t="s">
        <v>245</v>
      </c>
      <c r="K83" s="109"/>
      <c r="L83" s="23" t="s">
        <v>402</v>
      </c>
      <c r="M83" s="34" t="s">
        <v>181</v>
      </c>
      <c r="N83" s="49">
        <v>68</v>
      </c>
      <c r="O83" s="24">
        <v>90000</v>
      </c>
      <c r="P83" s="2">
        <v>90000</v>
      </c>
      <c r="Q83" s="2">
        <v>0</v>
      </c>
      <c r="R83" s="2">
        <v>0</v>
      </c>
      <c r="S83" s="2">
        <v>0</v>
      </c>
      <c r="T83" s="3">
        <f t="shared" ref="T83:T178" si="2">O83+P83+Q83+R83+S83</f>
        <v>180000</v>
      </c>
    </row>
    <row r="84" spans="1:20" ht="93" customHeight="1" x14ac:dyDescent="0.25">
      <c r="A84" s="38" t="s">
        <v>590</v>
      </c>
      <c r="B84" s="88" t="s">
        <v>574</v>
      </c>
      <c r="C84" s="89"/>
      <c r="D84" s="89"/>
      <c r="E84" s="90"/>
      <c r="F84" s="30"/>
      <c r="G84" s="30"/>
      <c r="H84" s="30"/>
      <c r="I84" s="36"/>
      <c r="J84" s="114" t="s">
        <v>576</v>
      </c>
      <c r="K84" s="109"/>
      <c r="L84" s="23" t="s">
        <v>580</v>
      </c>
      <c r="M84" s="34" t="s">
        <v>181</v>
      </c>
      <c r="N84" s="49">
        <v>69</v>
      </c>
      <c r="O84" s="2">
        <v>0</v>
      </c>
      <c r="P84" s="2">
        <v>0</v>
      </c>
      <c r="Q84" s="2">
        <v>60000</v>
      </c>
      <c r="R84" s="2">
        <v>0</v>
      </c>
      <c r="S84" s="2">
        <v>0</v>
      </c>
      <c r="T84" s="3"/>
    </row>
    <row r="85" spans="1:20" ht="84" customHeight="1" x14ac:dyDescent="0.25">
      <c r="A85" s="38" t="s">
        <v>590</v>
      </c>
      <c r="B85" s="88" t="s">
        <v>44</v>
      </c>
      <c r="C85" s="89"/>
      <c r="D85" s="89"/>
      <c r="E85" s="90"/>
      <c r="F85" s="30"/>
      <c r="G85" s="30"/>
      <c r="H85" s="30"/>
      <c r="I85" s="36"/>
      <c r="J85" s="109" t="s">
        <v>246</v>
      </c>
      <c r="K85" s="109"/>
      <c r="L85" s="23" t="s">
        <v>403</v>
      </c>
      <c r="M85" s="34" t="s">
        <v>181</v>
      </c>
      <c r="N85" s="49">
        <v>70</v>
      </c>
      <c r="O85" s="24">
        <v>300000</v>
      </c>
      <c r="P85" s="2">
        <v>300000</v>
      </c>
      <c r="Q85" s="2">
        <v>0</v>
      </c>
      <c r="R85" s="2">
        <v>0</v>
      </c>
      <c r="S85" s="2">
        <v>0</v>
      </c>
      <c r="T85" s="3">
        <f t="shared" si="2"/>
        <v>600000</v>
      </c>
    </row>
    <row r="86" spans="1:20" ht="84" customHeight="1" x14ac:dyDescent="0.25">
      <c r="A86" s="38" t="s">
        <v>590</v>
      </c>
      <c r="B86" s="88" t="s">
        <v>574</v>
      </c>
      <c r="C86" s="89"/>
      <c r="D86" s="89"/>
      <c r="E86" s="90"/>
      <c r="F86" s="30"/>
      <c r="G86" s="30"/>
      <c r="H86" s="30"/>
      <c r="I86" s="36"/>
      <c r="J86" s="109" t="s">
        <v>582</v>
      </c>
      <c r="K86" s="109"/>
      <c r="L86" s="23" t="s">
        <v>581</v>
      </c>
      <c r="M86" s="34" t="s">
        <v>181</v>
      </c>
      <c r="N86" s="49">
        <v>71</v>
      </c>
      <c r="O86" s="2">
        <v>0</v>
      </c>
      <c r="P86" s="2">
        <v>0</v>
      </c>
      <c r="Q86" s="2">
        <v>160000</v>
      </c>
      <c r="R86" s="2">
        <v>0</v>
      </c>
      <c r="S86" s="2">
        <v>0</v>
      </c>
      <c r="T86" s="3"/>
    </row>
    <row r="87" spans="1:20" ht="95.25" customHeight="1" x14ac:dyDescent="0.25">
      <c r="A87" s="38" t="s">
        <v>590</v>
      </c>
      <c r="B87" s="88" t="s">
        <v>44</v>
      </c>
      <c r="C87" s="89"/>
      <c r="D87" s="89"/>
      <c r="E87" s="90"/>
      <c r="F87" s="30"/>
      <c r="G87" s="30"/>
      <c r="H87" s="30"/>
      <c r="I87" s="36"/>
      <c r="J87" s="109" t="s">
        <v>336</v>
      </c>
      <c r="K87" s="109"/>
      <c r="L87" s="23" t="s">
        <v>338</v>
      </c>
      <c r="M87" s="34" t="s">
        <v>181</v>
      </c>
      <c r="N87" s="49">
        <v>72</v>
      </c>
      <c r="O87" s="24">
        <v>21425.82</v>
      </c>
      <c r="P87" s="24">
        <v>21425.82</v>
      </c>
      <c r="Q87" s="2">
        <v>0</v>
      </c>
      <c r="R87" s="2">
        <v>0</v>
      </c>
      <c r="S87" s="2">
        <v>0</v>
      </c>
      <c r="T87" s="3"/>
    </row>
    <row r="88" spans="1:20" ht="101.25" customHeight="1" x14ac:dyDescent="0.25">
      <c r="A88" s="38" t="s">
        <v>590</v>
      </c>
      <c r="B88" s="88" t="s">
        <v>44</v>
      </c>
      <c r="C88" s="89"/>
      <c r="D88" s="89"/>
      <c r="E88" s="90"/>
      <c r="F88" s="30"/>
      <c r="G88" s="30"/>
      <c r="H88" s="30"/>
      <c r="I88" s="36"/>
      <c r="J88" s="109" t="s">
        <v>337</v>
      </c>
      <c r="K88" s="109"/>
      <c r="L88" s="23" t="s">
        <v>339</v>
      </c>
      <c r="M88" s="34" t="s">
        <v>181</v>
      </c>
      <c r="N88" s="49">
        <v>73</v>
      </c>
      <c r="O88" s="24">
        <v>42899.7</v>
      </c>
      <c r="P88" s="24">
        <v>42899.7</v>
      </c>
      <c r="Q88" s="2">
        <v>0</v>
      </c>
      <c r="R88" s="2">
        <v>0</v>
      </c>
      <c r="S88" s="2">
        <v>0</v>
      </c>
      <c r="T88" s="3"/>
    </row>
    <row r="89" spans="1:20" ht="101.25" customHeight="1" x14ac:dyDescent="0.25">
      <c r="A89" s="38" t="s">
        <v>590</v>
      </c>
      <c r="B89" s="88" t="s">
        <v>44</v>
      </c>
      <c r="C89" s="89"/>
      <c r="D89" s="89"/>
      <c r="E89" s="90"/>
      <c r="F89" s="30"/>
      <c r="G89" s="30"/>
      <c r="H89" s="30"/>
      <c r="I89" s="36"/>
      <c r="J89" s="109" t="s">
        <v>445</v>
      </c>
      <c r="K89" s="109"/>
      <c r="L89" s="23" t="s">
        <v>527</v>
      </c>
      <c r="M89" s="34" t="s">
        <v>181</v>
      </c>
      <c r="N89" s="49">
        <v>74</v>
      </c>
      <c r="O89" s="2">
        <v>0</v>
      </c>
      <c r="P89" s="2">
        <v>0</v>
      </c>
      <c r="Q89" s="2">
        <f>20000-3380</f>
        <v>16620</v>
      </c>
      <c r="R89" s="2">
        <v>0</v>
      </c>
      <c r="S89" s="2">
        <v>0</v>
      </c>
      <c r="T89" s="3"/>
    </row>
    <row r="90" spans="1:20" ht="88.5" customHeight="1" x14ac:dyDescent="0.25">
      <c r="A90" s="38" t="s">
        <v>590</v>
      </c>
      <c r="B90" s="88" t="s">
        <v>44</v>
      </c>
      <c r="C90" s="89"/>
      <c r="D90" s="89"/>
      <c r="E90" s="90"/>
      <c r="F90" s="30"/>
      <c r="G90" s="30"/>
      <c r="H90" s="30"/>
      <c r="I90" s="36"/>
      <c r="J90" s="109" t="s">
        <v>446</v>
      </c>
      <c r="K90" s="109"/>
      <c r="L90" s="23" t="s">
        <v>528</v>
      </c>
      <c r="M90" s="34" t="s">
        <v>181</v>
      </c>
      <c r="N90" s="49">
        <v>75</v>
      </c>
      <c r="O90" s="2">
        <v>0</v>
      </c>
      <c r="P90" s="2">
        <v>0</v>
      </c>
      <c r="Q90" s="2">
        <f>40000-6800</f>
        <v>33200</v>
      </c>
      <c r="R90" s="2">
        <v>0</v>
      </c>
      <c r="S90" s="2">
        <v>0</v>
      </c>
      <c r="T90" s="3"/>
    </row>
    <row r="91" spans="1:20" ht="87" customHeight="1" x14ac:dyDescent="0.25">
      <c r="A91" s="38" t="s">
        <v>591</v>
      </c>
      <c r="B91" s="88" t="s">
        <v>44</v>
      </c>
      <c r="C91" s="89"/>
      <c r="D91" s="89"/>
      <c r="E91" s="90"/>
      <c r="F91" s="30"/>
      <c r="G91" s="30"/>
      <c r="H91" s="30"/>
      <c r="I91" s="36"/>
      <c r="J91" s="109" t="s">
        <v>404</v>
      </c>
      <c r="K91" s="109"/>
      <c r="L91" s="23" t="s">
        <v>248</v>
      </c>
      <c r="M91" s="34" t="s">
        <v>240</v>
      </c>
      <c r="N91" s="49">
        <v>76</v>
      </c>
      <c r="O91" s="24">
        <v>95000</v>
      </c>
      <c r="P91" s="2">
        <v>95000</v>
      </c>
      <c r="Q91" s="2">
        <v>0</v>
      </c>
      <c r="R91" s="2">
        <v>0</v>
      </c>
      <c r="S91" s="2">
        <v>0</v>
      </c>
      <c r="T91" s="3">
        <f t="shared" si="2"/>
        <v>190000</v>
      </c>
    </row>
    <row r="92" spans="1:20" ht="83.25" customHeight="1" x14ac:dyDescent="0.25">
      <c r="A92" s="38" t="s">
        <v>591</v>
      </c>
      <c r="B92" s="88" t="s">
        <v>44</v>
      </c>
      <c r="C92" s="89"/>
      <c r="D92" s="89"/>
      <c r="E92" s="90"/>
      <c r="F92" s="30"/>
      <c r="G92" s="30"/>
      <c r="H92" s="30"/>
      <c r="I92" s="36"/>
      <c r="J92" s="109" t="s">
        <v>405</v>
      </c>
      <c r="K92" s="109"/>
      <c r="L92" s="23" t="s">
        <v>249</v>
      </c>
      <c r="M92" s="34" t="s">
        <v>240</v>
      </c>
      <c r="N92" s="49">
        <v>77</v>
      </c>
      <c r="O92" s="24">
        <v>190000</v>
      </c>
      <c r="P92" s="2">
        <v>190000</v>
      </c>
      <c r="Q92" s="2">
        <v>0</v>
      </c>
      <c r="R92" s="2">
        <v>0</v>
      </c>
      <c r="S92" s="2">
        <v>0</v>
      </c>
      <c r="T92" s="3">
        <f t="shared" si="2"/>
        <v>380000</v>
      </c>
    </row>
    <row r="93" spans="1:20" ht="83.25" customHeight="1" x14ac:dyDescent="0.25">
      <c r="A93" s="38" t="s">
        <v>591</v>
      </c>
      <c r="B93" s="88" t="s">
        <v>44</v>
      </c>
      <c r="C93" s="89"/>
      <c r="D93" s="89"/>
      <c r="E93" s="90"/>
      <c r="F93" s="30"/>
      <c r="G93" s="30"/>
      <c r="H93" s="30"/>
      <c r="I93" s="36"/>
      <c r="J93" s="109" t="s">
        <v>247</v>
      </c>
      <c r="K93" s="109"/>
      <c r="L93" s="23" t="s">
        <v>250</v>
      </c>
      <c r="M93" s="34" t="s">
        <v>240</v>
      </c>
      <c r="N93" s="49">
        <v>78</v>
      </c>
      <c r="O93" s="24">
        <v>100000</v>
      </c>
      <c r="P93" s="2">
        <v>100000</v>
      </c>
      <c r="Q93" s="2">
        <v>0</v>
      </c>
      <c r="R93" s="2">
        <v>0</v>
      </c>
      <c r="S93" s="2">
        <v>0</v>
      </c>
      <c r="T93" s="3"/>
    </row>
    <row r="94" spans="1:20" ht="83.25" customHeight="1" x14ac:dyDescent="0.25">
      <c r="A94" s="38" t="s">
        <v>591</v>
      </c>
      <c r="B94" s="88" t="s">
        <v>44</v>
      </c>
      <c r="C94" s="89"/>
      <c r="D94" s="89"/>
      <c r="E94" s="29"/>
      <c r="F94" s="30"/>
      <c r="G94" s="30"/>
      <c r="H94" s="30"/>
      <c r="I94" s="36"/>
      <c r="J94" s="109" t="s">
        <v>382</v>
      </c>
      <c r="K94" s="109"/>
      <c r="L94" s="23" t="s">
        <v>384</v>
      </c>
      <c r="M94" s="34" t="s">
        <v>240</v>
      </c>
      <c r="N94" s="49">
        <v>79</v>
      </c>
      <c r="O94" s="24">
        <v>25000</v>
      </c>
      <c r="P94" s="2">
        <v>25000</v>
      </c>
      <c r="Q94" s="2">
        <v>0</v>
      </c>
      <c r="R94" s="2">
        <v>0</v>
      </c>
      <c r="S94" s="2">
        <v>0</v>
      </c>
      <c r="T94" s="3"/>
    </row>
    <row r="95" spans="1:20" ht="83.25" customHeight="1" x14ac:dyDescent="0.25">
      <c r="A95" s="38" t="s">
        <v>591</v>
      </c>
      <c r="B95" s="88" t="s">
        <v>44</v>
      </c>
      <c r="C95" s="89"/>
      <c r="D95" s="89"/>
      <c r="E95" s="29"/>
      <c r="F95" s="30"/>
      <c r="G95" s="30"/>
      <c r="H95" s="30"/>
      <c r="I95" s="36"/>
      <c r="J95" s="112" t="s">
        <v>383</v>
      </c>
      <c r="K95" s="113"/>
      <c r="L95" s="23" t="s">
        <v>385</v>
      </c>
      <c r="M95" s="34" t="s">
        <v>240</v>
      </c>
      <c r="N95" s="49">
        <v>80</v>
      </c>
      <c r="O95" s="24">
        <v>25000</v>
      </c>
      <c r="P95" s="2">
        <v>25000</v>
      </c>
      <c r="Q95" s="2">
        <v>0</v>
      </c>
      <c r="R95" s="2">
        <v>0</v>
      </c>
      <c r="S95" s="2">
        <v>0</v>
      </c>
      <c r="T95" s="3"/>
    </row>
    <row r="96" spans="1:20" ht="83.25" customHeight="1" x14ac:dyDescent="0.25">
      <c r="A96" s="38" t="s">
        <v>591</v>
      </c>
      <c r="B96" s="88" t="s">
        <v>44</v>
      </c>
      <c r="C96" s="89"/>
      <c r="D96" s="89"/>
      <c r="E96" s="29"/>
      <c r="F96" s="30"/>
      <c r="G96" s="30"/>
      <c r="H96" s="30"/>
      <c r="I96" s="36"/>
      <c r="J96" s="112" t="s">
        <v>447</v>
      </c>
      <c r="K96" s="113"/>
      <c r="L96" s="23" t="s">
        <v>490</v>
      </c>
      <c r="M96" s="34" t="s">
        <v>240</v>
      </c>
      <c r="N96" s="49">
        <v>81</v>
      </c>
      <c r="O96" s="2">
        <v>0</v>
      </c>
      <c r="P96" s="2">
        <v>0</v>
      </c>
      <c r="Q96" s="2">
        <v>100000</v>
      </c>
      <c r="R96" s="2">
        <v>0</v>
      </c>
      <c r="S96" s="2">
        <v>0</v>
      </c>
      <c r="T96" s="3"/>
    </row>
    <row r="97" spans="1:21" ht="83.25" customHeight="1" x14ac:dyDescent="0.25">
      <c r="A97" s="38" t="s">
        <v>591</v>
      </c>
      <c r="B97" s="88" t="s">
        <v>44</v>
      </c>
      <c r="C97" s="89"/>
      <c r="D97" s="89"/>
      <c r="E97" s="29"/>
      <c r="F97" s="30"/>
      <c r="G97" s="30"/>
      <c r="H97" s="30"/>
      <c r="I97" s="36"/>
      <c r="J97" s="112" t="s">
        <v>448</v>
      </c>
      <c r="K97" s="113"/>
      <c r="L97" s="23" t="s">
        <v>491</v>
      </c>
      <c r="M97" s="34" t="s">
        <v>240</v>
      </c>
      <c r="N97" s="49">
        <v>82</v>
      </c>
      <c r="O97" s="2">
        <v>0</v>
      </c>
      <c r="P97" s="2">
        <v>0</v>
      </c>
      <c r="Q97" s="2">
        <v>107000</v>
      </c>
      <c r="R97" s="2">
        <v>0</v>
      </c>
      <c r="S97" s="2">
        <v>0</v>
      </c>
      <c r="T97" s="3"/>
    </row>
    <row r="98" spans="1:21" ht="83.25" customHeight="1" x14ac:dyDescent="0.25">
      <c r="A98" s="38" t="s">
        <v>591</v>
      </c>
      <c r="B98" s="88" t="s">
        <v>44</v>
      </c>
      <c r="C98" s="89"/>
      <c r="D98" s="89"/>
      <c r="E98" s="29"/>
      <c r="F98" s="30"/>
      <c r="G98" s="30"/>
      <c r="H98" s="30"/>
      <c r="I98" s="36"/>
      <c r="J98" s="112" t="s">
        <v>449</v>
      </c>
      <c r="K98" s="113"/>
      <c r="L98" s="23" t="s">
        <v>492</v>
      </c>
      <c r="M98" s="34" t="s">
        <v>240</v>
      </c>
      <c r="N98" s="49">
        <v>83</v>
      </c>
      <c r="O98" s="2">
        <v>0</v>
      </c>
      <c r="P98" s="2">
        <v>0</v>
      </c>
      <c r="Q98" s="2">
        <v>200000</v>
      </c>
      <c r="R98" s="2">
        <v>0</v>
      </c>
      <c r="S98" s="2">
        <v>0</v>
      </c>
      <c r="T98" s="3"/>
    </row>
    <row r="99" spans="1:21" ht="75.75" customHeight="1" x14ac:dyDescent="0.25">
      <c r="A99" s="38" t="s">
        <v>592</v>
      </c>
      <c r="B99" s="88" t="s">
        <v>44</v>
      </c>
      <c r="C99" s="89"/>
      <c r="D99" s="89"/>
      <c r="E99" s="90"/>
      <c r="F99" s="30"/>
      <c r="G99" s="30"/>
      <c r="H99" s="30"/>
      <c r="I99" s="36"/>
      <c r="J99" s="109" t="s">
        <v>253</v>
      </c>
      <c r="K99" s="109"/>
      <c r="L99" s="23" t="s">
        <v>254</v>
      </c>
      <c r="M99" s="34" t="s">
        <v>35</v>
      </c>
      <c r="N99" s="49">
        <v>84</v>
      </c>
      <c r="O99" s="24">
        <v>70000</v>
      </c>
      <c r="P99" s="2">
        <v>70000</v>
      </c>
      <c r="Q99" s="2">
        <v>0</v>
      </c>
      <c r="R99" s="2">
        <v>0</v>
      </c>
      <c r="S99" s="2">
        <v>0</v>
      </c>
      <c r="T99" s="3"/>
    </row>
    <row r="100" spans="1:21" ht="94.5" customHeight="1" x14ac:dyDescent="0.25">
      <c r="A100" s="38" t="s">
        <v>592</v>
      </c>
      <c r="B100" s="88" t="s">
        <v>44</v>
      </c>
      <c r="C100" s="89"/>
      <c r="D100" s="89"/>
      <c r="E100" s="90"/>
      <c r="F100" s="30"/>
      <c r="G100" s="30"/>
      <c r="H100" s="30"/>
      <c r="I100" s="30"/>
      <c r="J100" s="107" t="s">
        <v>406</v>
      </c>
      <c r="K100" s="108"/>
      <c r="L100" s="23" t="s">
        <v>256</v>
      </c>
      <c r="M100" s="34" t="s">
        <v>35</v>
      </c>
      <c r="N100" s="49">
        <v>85</v>
      </c>
      <c r="O100" s="24">
        <v>68000</v>
      </c>
      <c r="P100" s="2">
        <v>68000</v>
      </c>
      <c r="Q100" s="2">
        <v>0</v>
      </c>
      <c r="R100" s="2">
        <v>0</v>
      </c>
      <c r="S100" s="2">
        <v>0</v>
      </c>
      <c r="T100" s="3">
        <f t="shared" si="2"/>
        <v>136000</v>
      </c>
    </row>
    <row r="101" spans="1:21" ht="89.25" customHeight="1" x14ac:dyDescent="0.25">
      <c r="A101" s="38" t="s">
        <v>592</v>
      </c>
      <c r="B101" s="88" t="s">
        <v>44</v>
      </c>
      <c r="C101" s="89"/>
      <c r="D101" s="89"/>
      <c r="E101" s="90"/>
      <c r="F101" s="30"/>
      <c r="G101" s="30"/>
      <c r="H101" s="30"/>
      <c r="I101" s="30"/>
      <c r="J101" s="107" t="s">
        <v>407</v>
      </c>
      <c r="K101" s="108"/>
      <c r="L101" s="23" t="s">
        <v>408</v>
      </c>
      <c r="M101" s="34" t="s">
        <v>35</v>
      </c>
      <c r="N101" s="49">
        <v>86</v>
      </c>
      <c r="O101" s="24">
        <v>15000</v>
      </c>
      <c r="P101" s="2">
        <v>15000</v>
      </c>
      <c r="Q101" s="2">
        <v>0</v>
      </c>
      <c r="R101" s="2">
        <v>0</v>
      </c>
      <c r="S101" s="2">
        <v>0</v>
      </c>
      <c r="T101" s="3">
        <f t="shared" si="2"/>
        <v>30000</v>
      </c>
    </row>
    <row r="102" spans="1:21" ht="80.25" customHeight="1" x14ac:dyDescent="0.25">
      <c r="A102" s="38" t="s">
        <v>592</v>
      </c>
      <c r="B102" s="88" t="s">
        <v>44</v>
      </c>
      <c r="C102" s="89"/>
      <c r="D102" s="89"/>
      <c r="E102" s="90"/>
      <c r="F102" s="30"/>
      <c r="G102" s="30"/>
      <c r="H102" s="30"/>
      <c r="I102" s="30"/>
      <c r="J102" s="107" t="s">
        <v>251</v>
      </c>
      <c r="K102" s="108"/>
      <c r="L102" s="23" t="s">
        <v>409</v>
      </c>
      <c r="M102" s="34" t="s">
        <v>35</v>
      </c>
      <c r="N102" s="49">
        <v>87</v>
      </c>
      <c r="O102" s="24">
        <v>20000</v>
      </c>
      <c r="P102" s="2">
        <v>20000</v>
      </c>
      <c r="Q102" s="2">
        <v>0</v>
      </c>
      <c r="R102" s="2">
        <v>0</v>
      </c>
      <c r="S102" s="2">
        <v>0</v>
      </c>
      <c r="T102" s="3">
        <f t="shared" si="2"/>
        <v>40000</v>
      </c>
    </row>
    <row r="103" spans="1:21" ht="105" customHeight="1" x14ac:dyDescent="0.25">
      <c r="A103" s="38" t="s">
        <v>592</v>
      </c>
      <c r="B103" s="88" t="s">
        <v>44</v>
      </c>
      <c r="C103" s="89"/>
      <c r="D103" s="89"/>
      <c r="E103" s="90"/>
      <c r="F103" s="30"/>
      <c r="G103" s="30"/>
      <c r="H103" s="30"/>
      <c r="I103" s="30"/>
      <c r="J103" s="105" t="s">
        <v>410</v>
      </c>
      <c r="K103" s="106"/>
      <c r="L103" s="23" t="s">
        <v>255</v>
      </c>
      <c r="M103" s="34" t="s">
        <v>35</v>
      </c>
      <c r="N103" s="49">
        <v>88</v>
      </c>
      <c r="O103" s="24">
        <v>135000</v>
      </c>
      <c r="P103" s="2">
        <v>135000</v>
      </c>
      <c r="Q103" s="2">
        <v>0</v>
      </c>
      <c r="R103" s="2">
        <v>0</v>
      </c>
      <c r="S103" s="2">
        <v>0</v>
      </c>
      <c r="T103" s="3">
        <f t="shared" si="2"/>
        <v>270000</v>
      </c>
    </row>
    <row r="104" spans="1:21" ht="103.5" customHeight="1" x14ac:dyDescent="0.25">
      <c r="A104" s="38" t="s">
        <v>592</v>
      </c>
      <c r="B104" s="88" t="s">
        <v>44</v>
      </c>
      <c r="C104" s="89"/>
      <c r="D104" s="89"/>
      <c r="E104" s="90"/>
      <c r="F104" s="30"/>
      <c r="G104" s="30"/>
      <c r="H104" s="30"/>
      <c r="I104" s="36"/>
      <c r="J104" s="109" t="s">
        <v>252</v>
      </c>
      <c r="K104" s="109"/>
      <c r="L104" s="23" t="s">
        <v>411</v>
      </c>
      <c r="M104" s="34" t="s">
        <v>35</v>
      </c>
      <c r="N104" s="49">
        <v>89</v>
      </c>
      <c r="O104" s="24">
        <v>117000</v>
      </c>
      <c r="P104" s="2">
        <v>117000</v>
      </c>
      <c r="Q104" s="2">
        <v>0</v>
      </c>
      <c r="R104" s="2">
        <v>0</v>
      </c>
      <c r="S104" s="2">
        <v>0</v>
      </c>
      <c r="T104" s="3">
        <f t="shared" si="2"/>
        <v>234000</v>
      </c>
    </row>
    <row r="105" spans="1:21" ht="93.75" customHeight="1" x14ac:dyDescent="0.25">
      <c r="A105" s="38" t="s">
        <v>592</v>
      </c>
      <c r="B105" s="88" t="s">
        <v>44</v>
      </c>
      <c r="C105" s="89"/>
      <c r="D105" s="89"/>
      <c r="E105" s="90"/>
      <c r="F105" s="30"/>
      <c r="G105" s="30"/>
      <c r="H105" s="30"/>
      <c r="I105" s="36"/>
      <c r="J105" s="109" t="s">
        <v>412</v>
      </c>
      <c r="K105" s="109"/>
      <c r="L105" s="23" t="s">
        <v>413</v>
      </c>
      <c r="M105" s="34" t="s">
        <v>35</v>
      </c>
      <c r="N105" s="49">
        <v>90</v>
      </c>
      <c r="O105" s="24">
        <v>19614.91</v>
      </c>
      <c r="P105" s="24">
        <v>19614.91</v>
      </c>
      <c r="Q105" s="2">
        <v>0</v>
      </c>
      <c r="R105" s="2">
        <v>0</v>
      </c>
      <c r="S105" s="2">
        <v>0</v>
      </c>
      <c r="T105" s="3" t="e">
        <f>#REF!+#REF!+Q105+R105+S105</f>
        <v>#REF!</v>
      </c>
    </row>
    <row r="106" spans="1:21" ht="105" customHeight="1" x14ac:dyDescent="0.25">
      <c r="A106" s="38" t="s">
        <v>592</v>
      </c>
      <c r="B106" s="88" t="s">
        <v>44</v>
      </c>
      <c r="C106" s="89"/>
      <c r="D106" s="89"/>
      <c r="E106" s="90"/>
      <c r="F106" s="30"/>
      <c r="G106" s="30"/>
      <c r="H106" s="30"/>
      <c r="I106" s="36"/>
      <c r="J106" s="109" t="s">
        <v>342</v>
      </c>
      <c r="K106" s="109"/>
      <c r="L106" s="23" t="s">
        <v>340</v>
      </c>
      <c r="M106" s="34" t="s">
        <v>35</v>
      </c>
      <c r="N106" s="49">
        <v>91</v>
      </c>
      <c r="O106" s="24">
        <v>17698.91</v>
      </c>
      <c r="P106" s="24">
        <v>17698.91</v>
      </c>
      <c r="Q106" s="2">
        <v>0</v>
      </c>
      <c r="R106" s="2">
        <v>0</v>
      </c>
      <c r="S106" s="2">
        <v>0</v>
      </c>
      <c r="T106" s="3">
        <f t="shared" si="2"/>
        <v>35397.82</v>
      </c>
    </row>
    <row r="107" spans="1:21" ht="97.5" customHeight="1" x14ac:dyDescent="0.25">
      <c r="A107" s="38" t="s">
        <v>592</v>
      </c>
      <c r="B107" s="88" t="s">
        <v>44</v>
      </c>
      <c r="C107" s="89"/>
      <c r="D107" s="89"/>
      <c r="E107" s="90"/>
      <c r="F107" s="30"/>
      <c r="G107" s="30"/>
      <c r="H107" s="30"/>
      <c r="I107" s="30"/>
      <c r="J107" s="112" t="s">
        <v>414</v>
      </c>
      <c r="K107" s="113"/>
      <c r="L107" s="23" t="s">
        <v>415</v>
      </c>
      <c r="M107" s="34" t="s">
        <v>35</v>
      </c>
      <c r="N107" s="49">
        <v>92</v>
      </c>
      <c r="O107" s="24">
        <v>19629.28</v>
      </c>
      <c r="P107" s="24">
        <v>19629.28</v>
      </c>
      <c r="Q107" s="2">
        <v>0</v>
      </c>
      <c r="R107" s="2">
        <v>0</v>
      </c>
      <c r="S107" s="2">
        <v>0</v>
      </c>
      <c r="T107" s="3"/>
      <c r="U107" s="3"/>
    </row>
    <row r="108" spans="1:21" ht="97.5" customHeight="1" x14ac:dyDescent="0.25">
      <c r="A108" s="38" t="s">
        <v>592</v>
      </c>
      <c r="B108" s="88" t="s">
        <v>44</v>
      </c>
      <c r="C108" s="89"/>
      <c r="D108" s="89"/>
      <c r="E108" s="90"/>
      <c r="F108" s="30"/>
      <c r="G108" s="30"/>
      <c r="H108" s="30"/>
      <c r="I108" s="30"/>
      <c r="J108" s="112" t="s">
        <v>343</v>
      </c>
      <c r="K108" s="113"/>
      <c r="L108" s="23" t="s">
        <v>341</v>
      </c>
      <c r="M108" s="34" t="s">
        <v>35</v>
      </c>
      <c r="N108" s="49">
        <v>93</v>
      </c>
      <c r="O108" s="24">
        <v>26548.36</v>
      </c>
      <c r="P108" s="24">
        <v>26548.36</v>
      </c>
      <c r="Q108" s="2">
        <v>0</v>
      </c>
      <c r="R108" s="2">
        <v>0</v>
      </c>
      <c r="S108" s="2">
        <v>0</v>
      </c>
      <c r="T108" s="3"/>
      <c r="U108" s="3"/>
    </row>
    <row r="109" spans="1:21" ht="97.5" customHeight="1" x14ac:dyDescent="0.25">
      <c r="A109" s="38" t="s">
        <v>592</v>
      </c>
      <c r="B109" s="88" t="s">
        <v>44</v>
      </c>
      <c r="C109" s="89"/>
      <c r="D109" s="89"/>
      <c r="E109" s="90"/>
      <c r="F109" s="30"/>
      <c r="G109" s="30"/>
      <c r="H109" s="30"/>
      <c r="I109" s="30"/>
      <c r="J109" s="112" t="s">
        <v>450</v>
      </c>
      <c r="K109" s="113"/>
      <c r="L109" s="23" t="s">
        <v>493</v>
      </c>
      <c r="M109" s="34" t="s">
        <v>35</v>
      </c>
      <c r="N109" s="49">
        <v>94</v>
      </c>
      <c r="O109" s="2">
        <v>0</v>
      </c>
      <c r="P109" s="2">
        <v>0</v>
      </c>
      <c r="Q109" s="2">
        <v>60000</v>
      </c>
      <c r="R109" s="2">
        <v>0</v>
      </c>
      <c r="S109" s="2">
        <v>0</v>
      </c>
      <c r="T109" s="3"/>
      <c r="U109" s="3"/>
    </row>
    <row r="110" spans="1:21" ht="74.25" customHeight="1" x14ac:dyDescent="0.25">
      <c r="A110" s="38" t="s">
        <v>592</v>
      </c>
      <c r="B110" s="88" t="s">
        <v>44</v>
      </c>
      <c r="C110" s="89"/>
      <c r="D110" s="89"/>
      <c r="E110" s="90"/>
      <c r="F110" s="30"/>
      <c r="G110" s="30"/>
      <c r="H110" s="30"/>
      <c r="I110" s="30"/>
      <c r="J110" s="112" t="s">
        <v>451</v>
      </c>
      <c r="K110" s="113"/>
      <c r="L110" s="23" t="s">
        <v>534</v>
      </c>
      <c r="M110" s="34" t="s">
        <v>35</v>
      </c>
      <c r="N110" s="49">
        <v>95</v>
      </c>
      <c r="O110" s="2">
        <v>0</v>
      </c>
      <c r="P110" s="2">
        <v>0</v>
      </c>
      <c r="Q110" s="2">
        <v>137000</v>
      </c>
      <c r="R110" s="2">
        <v>0</v>
      </c>
      <c r="S110" s="2">
        <v>0</v>
      </c>
      <c r="T110" s="3"/>
      <c r="U110" s="3"/>
    </row>
    <row r="111" spans="1:21" ht="97.5" customHeight="1" x14ac:dyDescent="0.25">
      <c r="A111" s="38" t="s">
        <v>592</v>
      </c>
      <c r="B111" s="88" t="s">
        <v>44</v>
      </c>
      <c r="C111" s="89"/>
      <c r="D111" s="89"/>
      <c r="E111" s="90"/>
      <c r="F111" s="30"/>
      <c r="G111" s="30"/>
      <c r="H111" s="30"/>
      <c r="I111" s="30"/>
      <c r="J111" s="112" t="s">
        <v>452</v>
      </c>
      <c r="K111" s="113"/>
      <c r="L111" s="23" t="s">
        <v>494</v>
      </c>
      <c r="M111" s="34" t="s">
        <v>35</v>
      </c>
      <c r="N111" s="49">
        <v>96</v>
      </c>
      <c r="O111" s="2">
        <v>0</v>
      </c>
      <c r="P111" s="2">
        <v>0</v>
      </c>
      <c r="Q111" s="2">
        <v>15000</v>
      </c>
      <c r="R111" s="2">
        <v>0</v>
      </c>
      <c r="S111" s="2">
        <v>0</v>
      </c>
      <c r="T111" s="3"/>
      <c r="U111" s="3"/>
    </row>
    <row r="112" spans="1:21" ht="97.5" customHeight="1" x14ac:dyDescent="0.25">
      <c r="A112" s="38" t="s">
        <v>592</v>
      </c>
      <c r="B112" s="88" t="s">
        <v>44</v>
      </c>
      <c r="C112" s="89"/>
      <c r="D112" s="89"/>
      <c r="E112" s="90"/>
      <c r="F112" s="30"/>
      <c r="G112" s="30"/>
      <c r="H112" s="30"/>
      <c r="I112" s="30"/>
      <c r="J112" s="112" t="s">
        <v>454</v>
      </c>
      <c r="K112" s="113"/>
      <c r="L112" s="23" t="s">
        <v>495</v>
      </c>
      <c r="M112" s="34" t="s">
        <v>35</v>
      </c>
      <c r="N112" s="49">
        <v>97</v>
      </c>
      <c r="O112" s="2">
        <v>0</v>
      </c>
      <c r="P112" s="2">
        <v>0</v>
      </c>
      <c r="Q112" s="2">
        <v>25000</v>
      </c>
      <c r="R112" s="2">
        <v>0</v>
      </c>
      <c r="S112" s="2">
        <v>0</v>
      </c>
      <c r="T112" s="3"/>
      <c r="U112" s="3"/>
    </row>
    <row r="113" spans="1:21" ht="97.5" customHeight="1" x14ac:dyDescent="0.25">
      <c r="A113" s="38" t="s">
        <v>592</v>
      </c>
      <c r="B113" s="88" t="s">
        <v>44</v>
      </c>
      <c r="C113" s="89"/>
      <c r="D113" s="89"/>
      <c r="E113" s="90"/>
      <c r="F113" s="30"/>
      <c r="G113" s="30"/>
      <c r="H113" s="30"/>
      <c r="I113" s="30"/>
      <c r="J113" s="112" t="s">
        <v>455</v>
      </c>
      <c r="K113" s="113"/>
      <c r="L113" s="23" t="s">
        <v>535</v>
      </c>
      <c r="M113" s="34" t="s">
        <v>35</v>
      </c>
      <c r="N113" s="49">
        <v>98</v>
      </c>
      <c r="O113" s="2">
        <v>0</v>
      </c>
      <c r="P113" s="2">
        <v>0</v>
      </c>
      <c r="Q113" s="2">
        <f>10000-1425.2</f>
        <v>8574.7999999999993</v>
      </c>
      <c r="R113" s="2">
        <v>0</v>
      </c>
      <c r="S113" s="2">
        <v>0</v>
      </c>
      <c r="T113" s="3"/>
      <c r="U113" s="3"/>
    </row>
    <row r="114" spans="1:21" ht="97.5" customHeight="1" x14ac:dyDescent="0.25">
      <c r="A114" s="38" t="s">
        <v>592</v>
      </c>
      <c r="B114" s="88" t="s">
        <v>44</v>
      </c>
      <c r="C114" s="89"/>
      <c r="D114" s="89"/>
      <c r="E114" s="90"/>
      <c r="F114" s="30"/>
      <c r="G114" s="30"/>
      <c r="H114" s="30"/>
      <c r="I114" s="30"/>
      <c r="J114" s="112" t="s">
        <v>453</v>
      </c>
      <c r="K114" s="113"/>
      <c r="L114" s="23" t="s">
        <v>496</v>
      </c>
      <c r="M114" s="34" t="s">
        <v>35</v>
      </c>
      <c r="N114" s="49">
        <v>99</v>
      </c>
      <c r="O114" s="2">
        <v>0</v>
      </c>
      <c r="P114" s="2">
        <v>0</v>
      </c>
      <c r="Q114" s="2">
        <f>20000-2850.4</f>
        <v>17149.599999999999</v>
      </c>
      <c r="R114" s="2">
        <v>0</v>
      </c>
      <c r="S114" s="2">
        <v>0</v>
      </c>
      <c r="T114" s="3"/>
      <c r="U114" s="3"/>
    </row>
    <row r="115" spans="1:21" ht="89.25" customHeight="1" x14ac:dyDescent="0.25">
      <c r="A115" s="38" t="s">
        <v>593</v>
      </c>
      <c r="B115" s="88" t="s">
        <v>44</v>
      </c>
      <c r="C115" s="89"/>
      <c r="D115" s="89"/>
      <c r="E115" s="90"/>
      <c r="F115" s="30"/>
      <c r="G115" s="30"/>
      <c r="H115" s="30"/>
      <c r="I115" s="36"/>
      <c r="J115" s="109" t="s">
        <v>257</v>
      </c>
      <c r="K115" s="109"/>
      <c r="L115" s="23" t="s">
        <v>260</v>
      </c>
      <c r="M115" s="34" t="s">
        <v>40</v>
      </c>
      <c r="N115" s="49">
        <v>100</v>
      </c>
      <c r="O115" s="24">
        <v>70000</v>
      </c>
      <c r="P115" s="2">
        <v>70000</v>
      </c>
      <c r="Q115" s="2">
        <v>0</v>
      </c>
      <c r="R115" s="2">
        <v>0</v>
      </c>
      <c r="S115" s="2">
        <v>0</v>
      </c>
      <c r="T115" s="3">
        <f t="shared" si="2"/>
        <v>140000</v>
      </c>
    </row>
    <row r="116" spans="1:21" ht="78" customHeight="1" x14ac:dyDescent="0.25">
      <c r="A116" s="83" t="s">
        <v>593</v>
      </c>
      <c r="B116" s="88" t="s">
        <v>574</v>
      </c>
      <c r="C116" s="89"/>
      <c r="D116" s="89"/>
      <c r="E116" s="90"/>
      <c r="F116" s="30"/>
      <c r="G116" s="30"/>
      <c r="H116" s="30"/>
      <c r="I116" s="36"/>
      <c r="J116" s="114" t="s">
        <v>577</v>
      </c>
      <c r="K116" s="109"/>
      <c r="L116" s="23" t="s">
        <v>584</v>
      </c>
      <c r="M116" s="34" t="s">
        <v>40</v>
      </c>
      <c r="N116" s="49">
        <v>101</v>
      </c>
      <c r="O116" s="2">
        <v>0</v>
      </c>
      <c r="P116" s="2">
        <v>0</v>
      </c>
      <c r="Q116" s="2">
        <v>88276</v>
      </c>
      <c r="R116" s="2">
        <v>0</v>
      </c>
      <c r="S116" s="2">
        <v>0</v>
      </c>
      <c r="T116" s="3"/>
    </row>
    <row r="117" spans="1:21" ht="85.5" customHeight="1" x14ac:dyDescent="0.25">
      <c r="A117" s="38" t="s">
        <v>593</v>
      </c>
      <c r="B117" s="88" t="s">
        <v>573</v>
      </c>
      <c r="C117" s="89"/>
      <c r="D117" s="89"/>
      <c r="E117" s="90"/>
      <c r="F117" s="30"/>
      <c r="G117" s="30"/>
      <c r="H117" s="30"/>
      <c r="I117" s="36"/>
      <c r="J117" s="109" t="s">
        <v>258</v>
      </c>
      <c r="K117" s="109"/>
      <c r="L117" s="23" t="s">
        <v>261</v>
      </c>
      <c r="M117" s="34" t="s">
        <v>40</v>
      </c>
      <c r="N117" s="49">
        <v>102</v>
      </c>
      <c r="O117" s="24">
        <v>70000</v>
      </c>
      <c r="P117" s="2">
        <v>70000</v>
      </c>
      <c r="Q117" s="2">
        <v>0</v>
      </c>
      <c r="R117" s="2">
        <v>0</v>
      </c>
      <c r="S117" s="2">
        <v>0</v>
      </c>
      <c r="T117" s="3">
        <f t="shared" si="2"/>
        <v>140000</v>
      </c>
    </row>
    <row r="118" spans="1:21" ht="86.25" customHeight="1" x14ac:dyDescent="0.25">
      <c r="A118" s="38" t="s">
        <v>593</v>
      </c>
      <c r="B118" s="88" t="s">
        <v>574</v>
      </c>
      <c r="C118" s="89"/>
      <c r="D118" s="89"/>
      <c r="E118" s="90"/>
      <c r="F118" s="30"/>
      <c r="G118" s="30"/>
      <c r="H118" s="30"/>
      <c r="I118" s="36"/>
      <c r="J118" s="109" t="s">
        <v>578</v>
      </c>
      <c r="K118" s="109"/>
      <c r="L118" s="23" t="s">
        <v>587</v>
      </c>
      <c r="M118" s="34" t="s">
        <v>40</v>
      </c>
      <c r="N118" s="49">
        <v>103</v>
      </c>
      <c r="O118" s="2">
        <v>0</v>
      </c>
      <c r="P118" s="2">
        <v>0</v>
      </c>
      <c r="Q118" s="18">
        <v>77724</v>
      </c>
      <c r="R118" s="2">
        <v>0</v>
      </c>
      <c r="S118" s="2">
        <v>0</v>
      </c>
      <c r="T118" s="3"/>
    </row>
    <row r="119" spans="1:21" ht="83.25" customHeight="1" x14ac:dyDescent="0.25">
      <c r="A119" s="38" t="s">
        <v>593</v>
      </c>
      <c r="B119" s="88" t="s">
        <v>44</v>
      </c>
      <c r="C119" s="89"/>
      <c r="D119" s="89"/>
      <c r="E119" s="90"/>
      <c r="F119" s="30"/>
      <c r="G119" s="30"/>
      <c r="H119" s="30"/>
      <c r="I119" s="36"/>
      <c r="J119" s="109" t="s">
        <v>259</v>
      </c>
      <c r="K119" s="109"/>
      <c r="L119" s="23" t="s">
        <v>262</v>
      </c>
      <c r="M119" s="34" t="s">
        <v>40</v>
      </c>
      <c r="N119" s="49">
        <v>104</v>
      </c>
      <c r="O119" s="24">
        <v>110000</v>
      </c>
      <c r="P119" s="2">
        <v>110000</v>
      </c>
      <c r="Q119" s="2">
        <v>0</v>
      </c>
      <c r="R119" s="2">
        <v>0</v>
      </c>
      <c r="S119" s="2">
        <v>0</v>
      </c>
      <c r="T119" s="3">
        <f t="shared" si="2"/>
        <v>220000</v>
      </c>
    </row>
    <row r="120" spans="1:21" ht="86.25" customHeight="1" x14ac:dyDescent="0.25">
      <c r="A120" s="38" t="s">
        <v>593</v>
      </c>
      <c r="B120" s="88" t="s">
        <v>574</v>
      </c>
      <c r="C120" s="89"/>
      <c r="D120" s="89"/>
      <c r="E120" s="90"/>
      <c r="F120" s="30"/>
      <c r="G120" s="30"/>
      <c r="H120" s="30"/>
      <c r="I120" s="36"/>
      <c r="J120" s="109" t="s">
        <v>579</v>
      </c>
      <c r="K120" s="109"/>
      <c r="L120" s="23" t="s">
        <v>583</v>
      </c>
      <c r="M120" s="34" t="s">
        <v>40</v>
      </c>
      <c r="N120" s="49">
        <v>105</v>
      </c>
      <c r="O120" s="2">
        <v>0</v>
      </c>
      <c r="P120" s="2">
        <v>0</v>
      </c>
      <c r="Q120" s="18">
        <v>160000</v>
      </c>
      <c r="R120" s="2">
        <v>0</v>
      </c>
      <c r="S120" s="2">
        <v>0</v>
      </c>
      <c r="T120" s="3"/>
    </row>
    <row r="121" spans="1:21" ht="114" customHeight="1" x14ac:dyDescent="0.25">
      <c r="A121" s="38" t="s">
        <v>593</v>
      </c>
      <c r="B121" s="88" t="s">
        <v>44</v>
      </c>
      <c r="C121" s="89"/>
      <c r="D121" s="89"/>
      <c r="E121" s="90"/>
      <c r="F121" s="30"/>
      <c r="G121" s="30"/>
      <c r="H121" s="30"/>
      <c r="I121" s="36"/>
      <c r="J121" s="109" t="s">
        <v>346</v>
      </c>
      <c r="K121" s="109"/>
      <c r="L121" s="23" t="s">
        <v>344</v>
      </c>
      <c r="M121" s="34" t="s">
        <v>40</v>
      </c>
      <c r="N121" s="49">
        <v>106</v>
      </c>
      <c r="O121" s="24">
        <v>24249.5</v>
      </c>
      <c r="P121" s="2">
        <v>23790.05</v>
      </c>
      <c r="Q121" s="2">
        <v>0</v>
      </c>
      <c r="R121" s="2">
        <v>0</v>
      </c>
      <c r="S121" s="2">
        <v>0</v>
      </c>
      <c r="T121" s="3">
        <f t="shared" si="2"/>
        <v>48039.55</v>
      </c>
    </row>
    <row r="122" spans="1:21" ht="113.25" customHeight="1" x14ac:dyDescent="0.25">
      <c r="A122" s="38" t="s">
        <v>593</v>
      </c>
      <c r="B122" s="88" t="s">
        <v>44</v>
      </c>
      <c r="C122" s="89"/>
      <c r="D122" s="89"/>
      <c r="E122" s="90"/>
      <c r="F122" s="30"/>
      <c r="G122" s="30"/>
      <c r="H122" s="30"/>
      <c r="I122" s="36"/>
      <c r="J122" s="109" t="s">
        <v>347</v>
      </c>
      <c r="K122" s="109"/>
      <c r="L122" s="23" t="s">
        <v>345</v>
      </c>
      <c r="M122" s="34" t="s">
        <v>40</v>
      </c>
      <c r="N122" s="49">
        <v>107</v>
      </c>
      <c r="O122" s="24">
        <v>67000</v>
      </c>
      <c r="P122" s="24">
        <v>67000</v>
      </c>
      <c r="Q122" s="2">
        <v>0</v>
      </c>
      <c r="R122" s="2">
        <v>0</v>
      </c>
      <c r="S122" s="2">
        <v>0</v>
      </c>
      <c r="T122" s="3">
        <f t="shared" si="2"/>
        <v>134000</v>
      </c>
    </row>
    <row r="123" spans="1:21" ht="97.5" customHeight="1" x14ac:dyDescent="0.25">
      <c r="A123" s="38" t="s">
        <v>593</v>
      </c>
      <c r="B123" s="88" t="s">
        <v>44</v>
      </c>
      <c r="C123" s="89"/>
      <c r="D123" s="89"/>
      <c r="E123" s="90"/>
      <c r="F123" s="30"/>
      <c r="G123" s="30"/>
      <c r="H123" s="30"/>
      <c r="I123" s="36"/>
      <c r="J123" s="109" t="s">
        <v>457</v>
      </c>
      <c r="K123" s="109"/>
      <c r="L123" s="23" t="s">
        <v>497</v>
      </c>
      <c r="M123" s="34" t="s">
        <v>40</v>
      </c>
      <c r="N123" s="49">
        <v>108</v>
      </c>
      <c r="O123" s="2">
        <v>0</v>
      </c>
      <c r="P123" s="2">
        <v>0</v>
      </c>
      <c r="Q123" s="2">
        <f>30000-15750</f>
        <v>14250</v>
      </c>
      <c r="R123" s="2">
        <v>0</v>
      </c>
      <c r="S123" s="2">
        <v>0</v>
      </c>
      <c r="T123" s="3"/>
    </row>
    <row r="124" spans="1:21" ht="91.5" customHeight="1" x14ac:dyDescent="0.25">
      <c r="A124" s="38" t="s">
        <v>593</v>
      </c>
      <c r="B124" s="88" t="s">
        <v>44</v>
      </c>
      <c r="C124" s="89"/>
      <c r="D124" s="89"/>
      <c r="E124" s="90"/>
      <c r="F124" s="30"/>
      <c r="G124" s="30"/>
      <c r="H124" s="30"/>
      <c r="I124" s="36"/>
      <c r="J124" s="109" t="s">
        <v>458</v>
      </c>
      <c r="K124" s="109"/>
      <c r="L124" s="23" t="s">
        <v>498</v>
      </c>
      <c r="M124" s="34" t="s">
        <v>40</v>
      </c>
      <c r="N124" s="49">
        <v>109</v>
      </c>
      <c r="O124" s="2">
        <v>0</v>
      </c>
      <c r="P124" s="2">
        <v>0</v>
      </c>
      <c r="Q124" s="2">
        <v>60000</v>
      </c>
      <c r="R124" s="2">
        <v>0</v>
      </c>
      <c r="S124" s="2">
        <v>0</v>
      </c>
      <c r="T124" s="3"/>
    </row>
    <row r="125" spans="1:21" ht="81" customHeight="1" x14ac:dyDescent="0.25">
      <c r="A125" s="38" t="s">
        <v>608</v>
      </c>
      <c r="B125" s="88" t="s">
        <v>44</v>
      </c>
      <c r="C125" s="89"/>
      <c r="D125" s="89"/>
      <c r="E125" s="90"/>
      <c r="F125" s="30"/>
      <c r="G125" s="30"/>
      <c r="H125" s="30"/>
      <c r="I125" s="36"/>
      <c r="J125" s="109" t="s">
        <v>416</v>
      </c>
      <c r="K125" s="109"/>
      <c r="L125" s="23" t="s">
        <v>263</v>
      </c>
      <c r="M125" s="34" t="s">
        <v>33</v>
      </c>
      <c r="N125" s="49">
        <v>110</v>
      </c>
      <c r="O125" s="24">
        <v>174000</v>
      </c>
      <c r="P125" s="24">
        <v>174000</v>
      </c>
      <c r="Q125" s="2">
        <v>0</v>
      </c>
      <c r="R125" s="2">
        <v>0</v>
      </c>
      <c r="S125" s="2">
        <v>0</v>
      </c>
      <c r="T125" s="3"/>
    </row>
    <row r="126" spans="1:21" ht="96" customHeight="1" x14ac:dyDescent="0.25">
      <c r="A126" s="38" t="s">
        <v>608</v>
      </c>
      <c r="B126" s="88" t="s">
        <v>44</v>
      </c>
      <c r="C126" s="89"/>
      <c r="D126" s="89"/>
      <c r="E126" s="90"/>
      <c r="F126" s="30"/>
      <c r="G126" s="30"/>
      <c r="H126" s="30"/>
      <c r="I126" s="36"/>
      <c r="J126" s="109" t="s">
        <v>417</v>
      </c>
      <c r="K126" s="109"/>
      <c r="L126" s="23" t="s">
        <v>418</v>
      </c>
      <c r="M126" s="34" t="s">
        <v>33</v>
      </c>
      <c r="N126" s="49">
        <v>111</v>
      </c>
      <c r="O126" s="24">
        <v>46000</v>
      </c>
      <c r="P126" s="24">
        <v>46000</v>
      </c>
      <c r="Q126" s="2">
        <v>0</v>
      </c>
      <c r="R126" s="2">
        <v>0</v>
      </c>
      <c r="S126" s="2">
        <v>0</v>
      </c>
      <c r="T126" s="3"/>
    </row>
    <row r="127" spans="1:21" ht="93" customHeight="1" x14ac:dyDescent="0.25">
      <c r="A127" s="38" t="s">
        <v>608</v>
      </c>
      <c r="B127" s="88" t="s">
        <v>44</v>
      </c>
      <c r="C127" s="89"/>
      <c r="D127" s="89"/>
      <c r="E127" s="90"/>
      <c r="F127" s="30"/>
      <c r="G127" s="30"/>
      <c r="H127" s="30"/>
      <c r="I127" s="36"/>
      <c r="J127" s="109" t="s">
        <v>419</v>
      </c>
      <c r="K127" s="109"/>
      <c r="L127" s="23" t="s">
        <v>264</v>
      </c>
      <c r="M127" s="34" t="s">
        <v>33</v>
      </c>
      <c r="N127" s="49">
        <v>112</v>
      </c>
      <c r="O127" s="24">
        <v>220000</v>
      </c>
      <c r="P127" s="24">
        <v>220000</v>
      </c>
      <c r="Q127" s="2">
        <v>0</v>
      </c>
      <c r="R127" s="2">
        <v>0</v>
      </c>
      <c r="S127" s="2">
        <v>0</v>
      </c>
      <c r="T127" s="3"/>
    </row>
    <row r="128" spans="1:21" ht="101.25" customHeight="1" x14ac:dyDescent="0.25">
      <c r="A128" s="38" t="s">
        <v>608</v>
      </c>
      <c r="B128" s="88" t="s">
        <v>44</v>
      </c>
      <c r="C128" s="89"/>
      <c r="D128" s="89"/>
      <c r="E128" s="90"/>
      <c r="F128" s="30"/>
      <c r="G128" s="30"/>
      <c r="H128" s="30"/>
      <c r="I128" s="36"/>
      <c r="J128" s="109" t="s">
        <v>420</v>
      </c>
      <c r="K128" s="109"/>
      <c r="L128" s="23" t="s">
        <v>421</v>
      </c>
      <c r="M128" s="34" t="s">
        <v>33</v>
      </c>
      <c r="N128" s="49">
        <v>113</v>
      </c>
      <c r="O128" s="24">
        <v>40000</v>
      </c>
      <c r="P128" s="24">
        <v>40000</v>
      </c>
      <c r="Q128" s="2">
        <v>0</v>
      </c>
      <c r="R128" s="2">
        <v>0</v>
      </c>
      <c r="S128" s="2">
        <v>0</v>
      </c>
      <c r="T128" s="3"/>
    </row>
    <row r="129" spans="1:20" ht="79.5" customHeight="1" x14ac:dyDescent="0.25">
      <c r="A129" s="38" t="s">
        <v>608</v>
      </c>
      <c r="B129" s="88" t="s">
        <v>44</v>
      </c>
      <c r="C129" s="89"/>
      <c r="D129" s="89"/>
      <c r="E129" s="90"/>
      <c r="F129" s="30"/>
      <c r="G129" s="30"/>
      <c r="H129" s="30"/>
      <c r="I129" s="30"/>
      <c r="J129" s="105" t="s">
        <v>422</v>
      </c>
      <c r="K129" s="106"/>
      <c r="L129" s="23" t="s">
        <v>326</v>
      </c>
      <c r="M129" s="34" t="s">
        <v>33</v>
      </c>
      <c r="N129" s="49">
        <v>114</v>
      </c>
      <c r="O129" s="24">
        <v>128000</v>
      </c>
      <c r="P129" s="24">
        <v>128000</v>
      </c>
      <c r="Q129" s="2">
        <v>0</v>
      </c>
      <c r="R129" s="2">
        <v>0</v>
      </c>
      <c r="S129" s="2">
        <v>0</v>
      </c>
      <c r="T129" s="3"/>
    </row>
    <row r="130" spans="1:20" ht="104.25" customHeight="1" x14ac:dyDescent="0.25">
      <c r="A130" s="38" t="s">
        <v>608</v>
      </c>
      <c r="B130" s="88" t="s">
        <v>44</v>
      </c>
      <c r="C130" s="89"/>
      <c r="D130" s="89"/>
      <c r="E130" s="90"/>
      <c r="F130" s="30"/>
      <c r="G130" s="30"/>
      <c r="H130" s="30"/>
      <c r="I130" s="30"/>
      <c r="J130" s="110" t="s">
        <v>423</v>
      </c>
      <c r="K130" s="111"/>
      <c r="L130" s="23" t="s">
        <v>424</v>
      </c>
      <c r="M130" s="34" t="s">
        <v>33</v>
      </c>
      <c r="N130" s="49">
        <v>115</v>
      </c>
      <c r="O130" s="24">
        <v>55000</v>
      </c>
      <c r="P130" s="24">
        <v>55000</v>
      </c>
      <c r="Q130" s="2">
        <v>0</v>
      </c>
      <c r="R130" s="2">
        <v>0</v>
      </c>
      <c r="S130" s="2">
        <v>0</v>
      </c>
      <c r="T130" s="3"/>
    </row>
    <row r="131" spans="1:20" ht="85.5" customHeight="1" x14ac:dyDescent="0.25">
      <c r="A131" s="38" t="s">
        <v>608</v>
      </c>
      <c r="B131" s="88" t="s">
        <v>44</v>
      </c>
      <c r="C131" s="89"/>
      <c r="D131" s="89"/>
      <c r="E131" s="90"/>
      <c r="F131" s="30"/>
      <c r="G131" s="30"/>
      <c r="H131" s="30"/>
      <c r="I131" s="36"/>
      <c r="J131" s="109" t="s">
        <v>352</v>
      </c>
      <c r="K131" s="109"/>
      <c r="L131" s="23" t="s">
        <v>348</v>
      </c>
      <c r="M131" s="34" t="s">
        <v>33</v>
      </c>
      <c r="N131" s="49">
        <v>116</v>
      </c>
      <c r="O131" s="24">
        <v>32500</v>
      </c>
      <c r="P131" s="24">
        <v>32500</v>
      </c>
      <c r="Q131" s="2">
        <v>0</v>
      </c>
      <c r="R131" s="2">
        <v>0</v>
      </c>
      <c r="S131" s="2">
        <v>0</v>
      </c>
      <c r="T131" s="3"/>
    </row>
    <row r="132" spans="1:20" ht="86.25" customHeight="1" x14ac:dyDescent="0.25">
      <c r="A132" s="38" t="s">
        <v>608</v>
      </c>
      <c r="B132" s="88" t="s">
        <v>44</v>
      </c>
      <c r="C132" s="89"/>
      <c r="D132" s="89"/>
      <c r="E132" s="90"/>
      <c r="F132" s="30"/>
      <c r="G132" s="30"/>
      <c r="H132" s="30"/>
      <c r="I132" s="36"/>
      <c r="J132" s="109" t="s">
        <v>353</v>
      </c>
      <c r="K132" s="109"/>
      <c r="L132" s="23" t="s">
        <v>349</v>
      </c>
      <c r="M132" s="34" t="s">
        <v>33</v>
      </c>
      <c r="N132" s="49">
        <v>117</v>
      </c>
      <c r="O132" s="24">
        <v>28751.9</v>
      </c>
      <c r="P132" s="24">
        <v>28751.9</v>
      </c>
      <c r="Q132" s="2">
        <v>0</v>
      </c>
      <c r="R132" s="2">
        <v>0</v>
      </c>
      <c r="S132" s="2">
        <v>0</v>
      </c>
      <c r="T132" s="3"/>
    </row>
    <row r="133" spans="1:20" ht="79.5" customHeight="1" x14ac:dyDescent="0.25">
      <c r="A133" s="38" t="s">
        <v>608</v>
      </c>
      <c r="B133" s="88" t="s">
        <v>44</v>
      </c>
      <c r="C133" s="89"/>
      <c r="D133" s="89"/>
      <c r="E133" s="90"/>
      <c r="F133" s="30"/>
      <c r="G133" s="30"/>
      <c r="H133" s="30"/>
      <c r="I133" s="36"/>
      <c r="J133" s="109" t="s">
        <v>354</v>
      </c>
      <c r="K133" s="109"/>
      <c r="L133" s="23" t="s">
        <v>350</v>
      </c>
      <c r="M133" s="34" t="s">
        <v>33</v>
      </c>
      <c r="N133" s="49">
        <v>118</v>
      </c>
      <c r="O133" s="24">
        <v>74000</v>
      </c>
      <c r="P133" s="24">
        <v>74000</v>
      </c>
      <c r="Q133" s="2">
        <v>0</v>
      </c>
      <c r="R133" s="2">
        <v>0</v>
      </c>
      <c r="S133" s="2">
        <v>0</v>
      </c>
      <c r="T133" s="3"/>
    </row>
    <row r="134" spans="1:20" ht="91.5" customHeight="1" x14ac:dyDescent="0.25">
      <c r="A134" s="38" t="s">
        <v>608</v>
      </c>
      <c r="B134" s="88" t="s">
        <v>44</v>
      </c>
      <c r="C134" s="89"/>
      <c r="D134" s="89"/>
      <c r="E134" s="90"/>
      <c r="F134" s="30"/>
      <c r="G134" s="30"/>
      <c r="H134" s="30"/>
      <c r="I134" s="30"/>
      <c r="J134" s="105" t="s">
        <v>355</v>
      </c>
      <c r="K134" s="106"/>
      <c r="L134" s="23" t="s">
        <v>351</v>
      </c>
      <c r="M134" s="34" t="s">
        <v>33</v>
      </c>
      <c r="N134" s="49">
        <v>119</v>
      </c>
      <c r="O134" s="24">
        <v>60845.79</v>
      </c>
      <c r="P134" s="24">
        <v>60845.79</v>
      </c>
      <c r="Q134" s="2">
        <v>0</v>
      </c>
      <c r="R134" s="2">
        <v>0</v>
      </c>
      <c r="S134" s="2">
        <v>0</v>
      </c>
      <c r="T134" s="3"/>
    </row>
    <row r="135" spans="1:20" ht="91.5" customHeight="1" x14ac:dyDescent="0.25">
      <c r="A135" s="38" t="s">
        <v>608</v>
      </c>
      <c r="B135" s="88" t="s">
        <v>44</v>
      </c>
      <c r="C135" s="89"/>
      <c r="D135" s="89"/>
      <c r="E135" s="90"/>
      <c r="F135" s="30"/>
      <c r="G135" s="30"/>
      <c r="H135" s="30"/>
      <c r="I135" s="30"/>
      <c r="J135" s="105" t="s">
        <v>459</v>
      </c>
      <c r="K135" s="106"/>
      <c r="L135" s="23" t="s">
        <v>499</v>
      </c>
      <c r="M135" s="34" t="s">
        <v>33</v>
      </c>
      <c r="N135" s="49">
        <v>120</v>
      </c>
      <c r="O135" s="2">
        <v>0</v>
      </c>
      <c r="P135" s="2">
        <v>0</v>
      </c>
      <c r="Q135" s="2">
        <f>29600-4005</f>
        <v>25595</v>
      </c>
      <c r="R135" s="2">
        <v>0</v>
      </c>
      <c r="S135" s="2">
        <v>0</v>
      </c>
      <c r="T135" s="3"/>
    </row>
    <row r="136" spans="1:20" ht="91.5" customHeight="1" x14ac:dyDescent="0.25">
      <c r="A136" s="38" t="s">
        <v>608</v>
      </c>
      <c r="B136" s="88" t="s">
        <v>44</v>
      </c>
      <c r="C136" s="89"/>
      <c r="D136" s="89"/>
      <c r="E136" s="90"/>
      <c r="F136" s="30"/>
      <c r="G136" s="30"/>
      <c r="H136" s="30"/>
      <c r="I136" s="30"/>
      <c r="J136" s="105" t="s">
        <v>460</v>
      </c>
      <c r="K136" s="106"/>
      <c r="L136" s="23" t="s">
        <v>500</v>
      </c>
      <c r="M136" s="34" t="s">
        <v>33</v>
      </c>
      <c r="N136" s="49">
        <v>121</v>
      </c>
      <c r="O136" s="2">
        <v>0</v>
      </c>
      <c r="P136" s="2">
        <v>0</v>
      </c>
      <c r="Q136" s="2">
        <f>78000-10521</f>
        <v>67479</v>
      </c>
      <c r="R136" s="2">
        <v>0</v>
      </c>
      <c r="S136" s="2">
        <v>0</v>
      </c>
      <c r="T136" s="3"/>
    </row>
    <row r="137" spans="1:20" ht="91.5" customHeight="1" x14ac:dyDescent="0.25">
      <c r="A137" s="38" t="s">
        <v>608</v>
      </c>
      <c r="B137" s="88" t="s">
        <v>44</v>
      </c>
      <c r="C137" s="89"/>
      <c r="D137" s="89"/>
      <c r="E137" s="90"/>
      <c r="F137" s="30"/>
      <c r="G137" s="30"/>
      <c r="H137" s="30"/>
      <c r="I137" s="30"/>
      <c r="J137" s="105" t="s">
        <v>461</v>
      </c>
      <c r="K137" s="106"/>
      <c r="L137" s="23" t="s">
        <v>501</v>
      </c>
      <c r="M137" s="34" t="s">
        <v>33</v>
      </c>
      <c r="N137" s="49">
        <v>122</v>
      </c>
      <c r="O137" s="2">
        <v>0</v>
      </c>
      <c r="P137" s="2">
        <v>0</v>
      </c>
      <c r="Q137" s="2">
        <v>24058</v>
      </c>
      <c r="R137" s="2">
        <v>0</v>
      </c>
      <c r="S137" s="2">
        <v>0</v>
      </c>
      <c r="T137" s="3"/>
    </row>
    <row r="138" spans="1:20" ht="91.5" customHeight="1" x14ac:dyDescent="0.25">
      <c r="A138" s="38" t="s">
        <v>608</v>
      </c>
      <c r="B138" s="88" t="s">
        <v>44</v>
      </c>
      <c r="C138" s="89"/>
      <c r="D138" s="89"/>
      <c r="E138" s="90"/>
      <c r="F138" s="30"/>
      <c r="G138" s="30"/>
      <c r="H138" s="30"/>
      <c r="I138" s="30"/>
      <c r="J138" s="105" t="s">
        <v>462</v>
      </c>
      <c r="K138" s="106"/>
      <c r="L138" s="23" t="s">
        <v>502</v>
      </c>
      <c r="M138" s="34" t="s">
        <v>33</v>
      </c>
      <c r="N138" s="49">
        <v>123</v>
      </c>
      <c r="O138" s="2">
        <v>0</v>
      </c>
      <c r="P138" s="2">
        <v>0</v>
      </c>
      <c r="Q138" s="2">
        <v>47839.99</v>
      </c>
      <c r="R138" s="2">
        <v>0</v>
      </c>
      <c r="S138" s="2">
        <v>0</v>
      </c>
      <c r="T138" s="3"/>
    </row>
    <row r="139" spans="1:20" ht="91.5" customHeight="1" x14ac:dyDescent="0.25">
      <c r="A139" s="38" t="s">
        <v>608</v>
      </c>
      <c r="B139" s="88" t="s">
        <v>44</v>
      </c>
      <c r="C139" s="89"/>
      <c r="D139" s="89"/>
      <c r="E139" s="90"/>
      <c r="F139" s="30"/>
      <c r="G139" s="30"/>
      <c r="H139" s="30"/>
      <c r="I139" s="30"/>
      <c r="J139" s="105" t="s">
        <v>463</v>
      </c>
      <c r="K139" s="106"/>
      <c r="L139" s="23" t="s">
        <v>503</v>
      </c>
      <c r="M139" s="34" t="s">
        <v>33</v>
      </c>
      <c r="N139" s="49">
        <v>124</v>
      </c>
      <c r="O139" s="2">
        <v>0</v>
      </c>
      <c r="P139" s="2">
        <v>0</v>
      </c>
      <c r="Q139" s="2">
        <f>25050-2498</f>
        <v>22552</v>
      </c>
      <c r="R139" s="2">
        <v>0</v>
      </c>
      <c r="S139" s="2">
        <v>0</v>
      </c>
      <c r="T139" s="3"/>
    </row>
    <row r="140" spans="1:20" ht="91.5" customHeight="1" x14ac:dyDescent="0.25">
      <c r="A140" s="38" t="s">
        <v>608</v>
      </c>
      <c r="B140" s="88" t="s">
        <v>44</v>
      </c>
      <c r="C140" s="89"/>
      <c r="D140" s="89"/>
      <c r="E140" s="90"/>
      <c r="F140" s="30"/>
      <c r="G140" s="30"/>
      <c r="H140" s="30"/>
      <c r="I140" s="30"/>
      <c r="J140" s="105" t="s">
        <v>464</v>
      </c>
      <c r="K140" s="106"/>
      <c r="L140" s="23" t="s">
        <v>504</v>
      </c>
      <c r="M140" s="34" t="s">
        <v>33</v>
      </c>
      <c r="N140" s="49">
        <v>125</v>
      </c>
      <c r="O140" s="2">
        <v>0</v>
      </c>
      <c r="P140" s="2">
        <v>0</v>
      </c>
      <c r="Q140" s="2">
        <f>53500-5357</f>
        <v>48143</v>
      </c>
      <c r="R140" s="2">
        <v>0</v>
      </c>
      <c r="S140" s="2">
        <v>0</v>
      </c>
      <c r="T140" s="3"/>
    </row>
    <row r="141" spans="1:20" ht="87.75" customHeight="1" x14ac:dyDescent="0.25">
      <c r="A141" s="38" t="s">
        <v>594</v>
      </c>
      <c r="B141" s="88" t="s">
        <v>44</v>
      </c>
      <c r="C141" s="89"/>
      <c r="D141" s="89"/>
      <c r="E141" s="90"/>
      <c r="F141" s="30"/>
      <c r="G141" s="30"/>
      <c r="H141" s="30"/>
      <c r="I141" s="36"/>
      <c r="J141" s="109" t="s">
        <v>425</v>
      </c>
      <c r="K141" s="109"/>
      <c r="L141" s="23" t="s">
        <v>487</v>
      </c>
      <c r="M141" s="34" t="s">
        <v>41</v>
      </c>
      <c r="N141" s="49">
        <v>126</v>
      </c>
      <c r="O141" s="24">
        <v>100000</v>
      </c>
      <c r="P141" s="2">
        <v>100000</v>
      </c>
      <c r="Q141" s="2">
        <v>0</v>
      </c>
      <c r="R141" s="2">
        <v>0</v>
      </c>
      <c r="S141" s="2">
        <v>0</v>
      </c>
      <c r="T141" s="3">
        <f t="shared" si="2"/>
        <v>200000</v>
      </c>
    </row>
    <row r="142" spans="1:20" ht="89.25" customHeight="1" x14ac:dyDescent="0.25">
      <c r="A142" s="38" t="s">
        <v>594</v>
      </c>
      <c r="B142" s="88" t="s">
        <v>44</v>
      </c>
      <c r="C142" s="89"/>
      <c r="D142" s="89"/>
      <c r="E142" s="90"/>
      <c r="F142" s="30"/>
      <c r="G142" s="30"/>
      <c r="H142" s="30"/>
      <c r="I142" s="36"/>
      <c r="J142" s="109" t="s">
        <v>426</v>
      </c>
      <c r="K142" s="109"/>
      <c r="L142" s="23" t="s">
        <v>265</v>
      </c>
      <c r="M142" s="34" t="s">
        <v>41</v>
      </c>
      <c r="N142" s="49">
        <v>127</v>
      </c>
      <c r="O142" s="24">
        <v>200000</v>
      </c>
      <c r="P142" s="24">
        <v>200000</v>
      </c>
      <c r="Q142" s="2">
        <v>0</v>
      </c>
      <c r="R142" s="2">
        <v>0</v>
      </c>
      <c r="S142" s="2">
        <v>0</v>
      </c>
      <c r="T142" s="3">
        <f t="shared" si="2"/>
        <v>400000</v>
      </c>
    </row>
    <row r="143" spans="1:20" ht="86.25" customHeight="1" x14ac:dyDescent="0.25">
      <c r="A143" s="38" t="s">
        <v>594</v>
      </c>
      <c r="B143" s="88" t="s">
        <v>44</v>
      </c>
      <c r="C143" s="89"/>
      <c r="D143" s="89"/>
      <c r="E143" s="90"/>
      <c r="F143" s="30"/>
      <c r="G143" s="30"/>
      <c r="H143" s="30"/>
      <c r="I143" s="36"/>
      <c r="J143" s="109" t="s">
        <v>358</v>
      </c>
      <c r="K143" s="109"/>
      <c r="L143" s="23" t="s">
        <v>356</v>
      </c>
      <c r="M143" s="34" t="s">
        <v>41</v>
      </c>
      <c r="N143" s="49">
        <v>128</v>
      </c>
      <c r="O143" s="24">
        <v>32000</v>
      </c>
      <c r="P143" s="24">
        <v>32000</v>
      </c>
      <c r="Q143" s="2">
        <v>0</v>
      </c>
      <c r="R143" s="2">
        <v>0</v>
      </c>
      <c r="S143" s="2">
        <v>0</v>
      </c>
      <c r="T143" s="3">
        <f t="shared" si="2"/>
        <v>64000</v>
      </c>
    </row>
    <row r="144" spans="1:20" ht="81" customHeight="1" x14ac:dyDescent="0.25">
      <c r="A144" s="38" t="s">
        <v>594</v>
      </c>
      <c r="B144" s="88" t="s">
        <v>44</v>
      </c>
      <c r="C144" s="89"/>
      <c r="D144" s="89"/>
      <c r="E144" s="90"/>
      <c r="F144" s="30"/>
      <c r="G144" s="30"/>
      <c r="H144" s="30"/>
      <c r="I144" s="36"/>
      <c r="J144" s="109" t="s">
        <v>359</v>
      </c>
      <c r="K144" s="109"/>
      <c r="L144" s="23" t="s">
        <v>357</v>
      </c>
      <c r="M144" s="34" t="s">
        <v>41</v>
      </c>
      <c r="N144" s="49">
        <v>129</v>
      </c>
      <c r="O144" s="24">
        <v>49905.599999999999</v>
      </c>
      <c r="P144" s="24">
        <v>49905.599999999999</v>
      </c>
      <c r="Q144" s="2">
        <v>0</v>
      </c>
      <c r="R144" s="2">
        <v>0</v>
      </c>
      <c r="S144" s="2">
        <v>0</v>
      </c>
      <c r="T144" s="3">
        <f t="shared" si="2"/>
        <v>99811.199999999997</v>
      </c>
    </row>
    <row r="145" spans="1:20" ht="81" customHeight="1" x14ac:dyDescent="0.25">
      <c r="A145" s="38" t="s">
        <v>594</v>
      </c>
      <c r="B145" s="88" t="s">
        <v>44</v>
      </c>
      <c r="C145" s="89"/>
      <c r="D145" s="89"/>
      <c r="E145" s="90"/>
      <c r="F145" s="30"/>
      <c r="G145" s="30"/>
      <c r="H145" s="30"/>
      <c r="I145" s="36"/>
      <c r="J145" s="109" t="s">
        <v>465</v>
      </c>
      <c r="K145" s="109"/>
      <c r="L145" s="23" t="s">
        <v>531</v>
      </c>
      <c r="M145" s="34" t="s">
        <v>41</v>
      </c>
      <c r="N145" s="49">
        <v>130</v>
      </c>
      <c r="O145" s="2">
        <v>0</v>
      </c>
      <c r="P145" s="2">
        <v>0</v>
      </c>
      <c r="Q145" s="2">
        <v>100000</v>
      </c>
      <c r="R145" s="2">
        <v>0</v>
      </c>
      <c r="S145" s="2">
        <v>0</v>
      </c>
      <c r="T145" s="3"/>
    </row>
    <row r="146" spans="1:20" ht="81" customHeight="1" x14ac:dyDescent="0.25">
      <c r="A146" s="38" t="s">
        <v>594</v>
      </c>
      <c r="B146" s="88" t="s">
        <v>44</v>
      </c>
      <c r="C146" s="89"/>
      <c r="D146" s="89"/>
      <c r="E146" s="90"/>
      <c r="F146" s="30"/>
      <c r="G146" s="30"/>
      <c r="H146" s="30"/>
      <c r="I146" s="36"/>
      <c r="J146" s="109" t="s">
        <v>466</v>
      </c>
      <c r="K146" s="109"/>
      <c r="L146" s="23" t="s">
        <v>532</v>
      </c>
      <c r="M146" s="34" t="s">
        <v>41</v>
      </c>
      <c r="N146" s="49">
        <v>131</v>
      </c>
      <c r="O146" s="2">
        <v>0</v>
      </c>
      <c r="P146" s="2">
        <v>0</v>
      </c>
      <c r="Q146" s="2">
        <v>270000</v>
      </c>
      <c r="R146" s="2">
        <v>0</v>
      </c>
      <c r="S146" s="2">
        <v>0</v>
      </c>
      <c r="T146" s="3"/>
    </row>
    <row r="147" spans="1:20" ht="81" customHeight="1" x14ac:dyDescent="0.25">
      <c r="A147" s="38" t="s">
        <v>594</v>
      </c>
      <c r="B147" s="88" t="s">
        <v>44</v>
      </c>
      <c r="C147" s="89"/>
      <c r="D147" s="89"/>
      <c r="E147" s="90"/>
      <c r="F147" s="30"/>
      <c r="G147" s="30"/>
      <c r="H147" s="30"/>
      <c r="I147" s="36"/>
      <c r="J147" s="109" t="s">
        <v>467</v>
      </c>
      <c r="K147" s="109"/>
      <c r="L147" s="23" t="s">
        <v>529</v>
      </c>
      <c r="M147" s="34" t="s">
        <v>41</v>
      </c>
      <c r="N147" s="49">
        <v>132</v>
      </c>
      <c r="O147" s="2">
        <v>0</v>
      </c>
      <c r="P147" s="2">
        <v>0</v>
      </c>
      <c r="Q147" s="2">
        <v>36000</v>
      </c>
      <c r="R147" s="2">
        <v>0</v>
      </c>
      <c r="S147" s="2">
        <v>0</v>
      </c>
      <c r="T147" s="3"/>
    </row>
    <row r="148" spans="1:20" ht="81" customHeight="1" x14ac:dyDescent="0.25">
      <c r="A148" s="38" t="s">
        <v>594</v>
      </c>
      <c r="B148" s="88" t="s">
        <v>44</v>
      </c>
      <c r="C148" s="89"/>
      <c r="D148" s="89"/>
      <c r="E148" s="90"/>
      <c r="F148" s="30"/>
      <c r="G148" s="30"/>
      <c r="H148" s="30"/>
      <c r="I148" s="36"/>
      <c r="J148" s="109" t="s">
        <v>468</v>
      </c>
      <c r="K148" s="109"/>
      <c r="L148" s="23" t="s">
        <v>530</v>
      </c>
      <c r="M148" s="34" t="s">
        <v>41</v>
      </c>
      <c r="N148" s="49">
        <v>133</v>
      </c>
      <c r="O148" s="2">
        <v>0</v>
      </c>
      <c r="P148" s="2">
        <v>0</v>
      </c>
      <c r="Q148" s="2">
        <f>60000-13920.06</f>
        <v>46079.94</v>
      </c>
      <c r="R148" s="2">
        <v>0</v>
      </c>
      <c r="S148" s="2">
        <v>0</v>
      </c>
      <c r="T148" s="3"/>
    </row>
    <row r="149" spans="1:20" ht="105" customHeight="1" x14ac:dyDescent="0.25">
      <c r="A149" s="38" t="s">
        <v>609</v>
      </c>
      <c r="B149" s="88" t="s">
        <v>44</v>
      </c>
      <c r="C149" s="89"/>
      <c r="D149" s="89"/>
      <c r="E149" s="90"/>
      <c r="F149" s="30"/>
      <c r="G149" s="30"/>
      <c r="H149" s="30"/>
      <c r="I149" s="36"/>
      <c r="J149" s="109" t="s">
        <v>427</v>
      </c>
      <c r="K149" s="109"/>
      <c r="L149" s="23" t="s">
        <v>428</v>
      </c>
      <c r="M149" s="34" t="s">
        <v>42</v>
      </c>
      <c r="N149" s="49">
        <v>134</v>
      </c>
      <c r="O149" s="24">
        <v>62000</v>
      </c>
      <c r="P149" s="24">
        <v>62000</v>
      </c>
      <c r="Q149" s="2">
        <v>0</v>
      </c>
      <c r="R149" s="2">
        <v>0</v>
      </c>
      <c r="S149" s="2">
        <v>0</v>
      </c>
      <c r="T149" s="3">
        <f t="shared" si="2"/>
        <v>124000</v>
      </c>
    </row>
    <row r="150" spans="1:20" ht="114" customHeight="1" x14ac:dyDescent="0.25">
      <c r="A150" s="38" t="s">
        <v>609</v>
      </c>
      <c r="B150" s="88" t="s">
        <v>44</v>
      </c>
      <c r="C150" s="89"/>
      <c r="D150" s="89"/>
      <c r="E150" s="90"/>
      <c r="F150" s="30"/>
      <c r="G150" s="30"/>
      <c r="H150" s="30"/>
      <c r="I150" s="36"/>
      <c r="J150" s="109" t="s">
        <v>429</v>
      </c>
      <c r="K150" s="109"/>
      <c r="L150" s="23" t="s">
        <v>430</v>
      </c>
      <c r="M150" s="34" t="s">
        <v>42</v>
      </c>
      <c r="N150" s="49">
        <v>135</v>
      </c>
      <c r="O150" s="24">
        <v>130000</v>
      </c>
      <c r="P150" s="24">
        <v>130000</v>
      </c>
      <c r="Q150" s="2">
        <v>0</v>
      </c>
      <c r="R150" s="2">
        <v>0</v>
      </c>
      <c r="S150" s="2">
        <v>0</v>
      </c>
      <c r="T150" s="3">
        <f t="shared" si="2"/>
        <v>260000</v>
      </c>
    </row>
    <row r="151" spans="1:20" ht="101.25" customHeight="1" x14ac:dyDescent="0.25">
      <c r="A151" s="83" t="s">
        <v>609</v>
      </c>
      <c r="B151" s="88" t="s">
        <v>44</v>
      </c>
      <c r="C151" s="89"/>
      <c r="D151" s="89"/>
      <c r="E151" s="90"/>
      <c r="F151" s="30"/>
      <c r="G151" s="30"/>
      <c r="H151" s="30"/>
      <c r="I151" s="36"/>
      <c r="J151" s="109" t="s">
        <v>362</v>
      </c>
      <c r="K151" s="109"/>
      <c r="L151" s="23" t="s">
        <v>360</v>
      </c>
      <c r="M151" s="34" t="s">
        <v>42</v>
      </c>
      <c r="N151" s="49">
        <v>136</v>
      </c>
      <c r="O151" s="24">
        <v>29544.99</v>
      </c>
      <c r="P151" s="24">
        <v>29544.99</v>
      </c>
      <c r="Q151" s="2">
        <v>0</v>
      </c>
      <c r="R151" s="2">
        <v>0</v>
      </c>
      <c r="S151" s="2">
        <v>0</v>
      </c>
      <c r="T151" s="3">
        <f t="shared" si="2"/>
        <v>59089.98</v>
      </c>
    </row>
    <row r="152" spans="1:20" ht="91.5" customHeight="1" x14ac:dyDescent="0.25">
      <c r="A152" s="38" t="s">
        <v>609</v>
      </c>
      <c r="B152" s="88" t="s">
        <v>44</v>
      </c>
      <c r="C152" s="89"/>
      <c r="D152" s="89"/>
      <c r="E152" s="90"/>
      <c r="F152" s="30"/>
      <c r="G152" s="30"/>
      <c r="H152" s="30"/>
      <c r="I152" s="36"/>
      <c r="J152" s="109" t="s">
        <v>363</v>
      </c>
      <c r="K152" s="109"/>
      <c r="L152" s="23" t="s">
        <v>361</v>
      </c>
      <c r="M152" s="34" t="s">
        <v>42</v>
      </c>
      <c r="N152" s="49">
        <v>137</v>
      </c>
      <c r="O152" s="24">
        <v>61000</v>
      </c>
      <c r="P152" s="24">
        <v>61000</v>
      </c>
      <c r="Q152" s="2">
        <v>0</v>
      </c>
      <c r="R152" s="2">
        <v>0</v>
      </c>
      <c r="S152" s="2">
        <v>0</v>
      </c>
      <c r="T152" s="3">
        <f t="shared" si="2"/>
        <v>122000</v>
      </c>
    </row>
    <row r="153" spans="1:20" ht="91.5" customHeight="1" x14ac:dyDescent="0.25">
      <c r="A153" s="38" t="s">
        <v>609</v>
      </c>
      <c r="B153" s="88" t="s">
        <v>44</v>
      </c>
      <c r="C153" s="89"/>
      <c r="D153" s="89"/>
      <c r="E153" s="90"/>
      <c r="F153" s="30"/>
      <c r="G153" s="30"/>
      <c r="H153" s="30"/>
      <c r="I153" s="36"/>
      <c r="J153" s="109" t="s">
        <v>469</v>
      </c>
      <c r="K153" s="109"/>
      <c r="L153" s="23" t="s">
        <v>505</v>
      </c>
      <c r="M153" s="34" t="s">
        <v>42</v>
      </c>
      <c r="N153" s="49">
        <v>138</v>
      </c>
      <c r="O153" s="2">
        <v>0</v>
      </c>
      <c r="P153" s="2">
        <v>0</v>
      </c>
      <c r="Q153" s="2">
        <v>80000</v>
      </c>
      <c r="R153" s="2">
        <v>0</v>
      </c>
      <c r="S153" s="2">
        <v>0</v>
      </c>
      <c r="T153" s="3"/>
    </row>
    <row r="154" spans="1:20" ht="91.5" customHeight="1" x14ac:dyDescent="0.25">
      <c r="A154" s="38" t="s">
        <v>609</v>
      </c>
      <c r="B154" s="88" t="s">
        <v>44</v>
      </c>
      <c r="C154" s="89"/>
      <c r="D154" s="89"/>
      <c r="E154" s="90"/>
      <c r="F154" s="30"/>
      <c r="G154" s="30"/>
      <c r="H154" s="30"/>
      <c r="I154" s="36"/>
      <c r="J154" s="109" t="s">
        <v>470</v>
      </c>
      <c r="K154" s="109"/>
      <c r="L154" s="23" t="s">
        <v>506</v>
      </c>
      <c r="M154" s="34" t="s">
        <v>42</v>
      </c>
      <c r="N154" s="49">
        <v>139</v>
      </c>
      <c r="O154" s="2">
        <v>0</v>
      </c>
      <c r="P154" s="2">
        <v>0</v>
      </c>
      <c r="Q154" s="2">
        <v>150000</v>
      </c>
      <c r="R154" s="2">
        <v>0</v>
      </c>
      <c r="S154" s="2">
        <v>0</v>
      </c>
      <c r="T154" s="3"/>
    </row>
    <row r="155" spans="1:20" ht="91.5" customHeight="1" x14ac:dyDescent="0.25">
      <c r="A155" s="38" t="s">
        <v>609</v>
      </c>
      <c r="B155" s="88" t="s">
        <v>44</v>
      </c>
      <c r="C155" s="89"/>
      <c r="D155" s="89"/>
      <c r="E155" s="90"/>
      <c r="F155" s="30"/>
      <c r="G155" s="30"/>
      <c r="H155" s="30"/>
      <c r="I155" s="36"/>
      <c r="J155" s="109" t="s">
        <v>471</v>
      </c>
      <c r="K155" s="109"/>
      <c r="L155" s="23" t="s">
        <v>507</v>
      </c>
      <c r="M155" s="34" t="s">
        <v>42</v>
      </c>
      <c r="N155" s="49">
        <v>140</v>
      </c>
      <c r="O155" s="2">
        <v>0</v>
      </c>
      <c r="P155" s="2">
        <v>0</v>
      </c>
      <c r="Q155" s="2">
        <f>25860.56-387.91</f>
        <v>25472.65</v>
      </c>
      <c r="R155" s="2">
        <v>0</v>
      </c>
      <c r="S155" s="2">
        <v>0</v>
      </c>
      <c r="T155" s="3"/>
    </row>
    <row r="156" spans="1:20" ht="91.5" customHeight="1" x14ac:dyDescent="0.25">
      <c r="A156" s="38" t="s">
        <v>609</v>
      </c>
      <c r="B156" s="88" t="s">
        <v>44</v>
      </c>
      <c r="C156" s="89"/>
      <c r="D156" s="89"/>
      <c r="E156" s="90"/>
      <c r="F156" s="30"/>
      <c r="G156" s="30"/>
      <c r="H156" s="30"/>
      <c r="I156" s="36"/>
      <c r="J156" s="109" t="s">
        <v>456</v>
      </c>
      <c r="K156" s="109"/>
      <c r="L156" s="23" t="s">
        <v>508</v>
      </c>
      <c r="M156" s="34" t="s">
        <v>42</v>
      </c>
      <c r="N156" s="49">
        <v>141</v>
      </c>
      <c r="O156" s="2">
        <v>0</v>
      </c>
      <c r="P156" s="2">
        <v>0</v>
      </c>
      <c r="Q156" s="2">
        <v>51721.120000000003</v>
      </c>
      <c r="R156" s="2">
        <v>0</v>
      </c>
      <c r="S156" s="2">
        <v>0</v>
      </c>
      <c r="T156" s="3"/>
    </row>
    <row r="157" spans="1:20" ht="87" customHeight="1" x14ac:dyDescent="0.25">
      <c r="A157" s="38" t="s">
        <v>595</v>
      </c>
      <c r="B157" s="88" t="s">
        <v>44</v>
      </c>
      <c r="C157" s="89"/>
      <c r="D157" s="89"/>
      <c r="E157" s="90"/>
      <c r="F157" s="30"/>
      <c r="G157" s="30"/>
      <c r="H157" s="30"/>
      <c r="I157" s="30"/>
      <c r="J157" s="110" t="s">
        <v>266</v>
      </c>
      <c r="K157" s="111"/>
      <c r="L157" s="23" t="s">
        <v>268</v>
      </c>
      <c r="M157" s="34" t="s">
        <v>321</v>
      </c>
      <c r="N157" s="49">
        <v>142</v>
      </c>
      <c r="O157" s="2">
        <v>120000</v>
      </c>
      <c r="P157" s="2">
        <v>120000</v>
      </c>
      <c r="Q157" s="2">
        <v>0</v>
      </c>
      <c r="R157" s="2">
        <v>0</v>
      </c>
      <c r="S157" s="2">
        <v>0</v>
      </c>
      <c r="T157" s="3">
        <f t="shared" si="2"/>
        <v>240000</v>
      </c>
    </row>
    <row r="158" spans="1:20" ht="124.5" customHeight="1" x14ac:dyDescent="0.25">
      <c r="A158" s="38" t="s">
        <v>595</v>
      </c>
      <c r="B158" s="88" t="s">
        <v>44</v>
      </c>
      <c r="C158" s="89"/>
      <c r="D158" s="89"/>
      <c r="E158" s="90"/>
      <c r="F158" s="30"/>
      <c r="G158" s="30"/>
      <c r="H158" s="30"/>
      <c r="I158" s="36"/>
      <c r="J158" s="109" t="s">
        <v>267</v>
      </c>
      <c r="K158" s="109"/>
      <c r="L158" s="23" t="s">
        <v>269</v>
      </c>
      <c r="M158" s="34" t="s">
        <v>321</v>
      </c>
      <c r="N158" s="49">
        <v>143</v>
      </c>
      <c r="O158" s="24">
        <v>15000</v>
      </c>
      <c r="P158" s="2">
        <v>15000</v>
      </c>
      <c r="Q158" s="2">
        <v>0</v>
      </c>
      <c r="R158" s="2">
        <v>0</v>
      </c>
      <c r="S158" s="2">
        <v>0</v>
      </c>
      <c r="T158" s="3">
        <f t="shared" si="2"/>
        <v>30000</v>
      </c>
    </row>
    <row r="159" spans="1:20" ht="111.75" customHeight="1" x14ac:dyDescent="0.25">
      <c r="A159" s="38" t="s">
        <v>595</v>
      </c>
      <c r="B159" s="88" t="s">
        <v>44</v>
      </c>
      <c r="C159" s="89"/>
      <c r="D159" s="89"/>
      <c r="E159" s="90"/>
      <c r="F159" s="30"/>
      <c r="G159" s="30"/>
      <c r="H159" s="30"/>
      <c r="I159" s="36"/>
      <c r="J159" s="109" t="s">
        <v>331</v>
      </c>
      <c r="K159" s="109"/>
      <c r="L159" s="23" t="s">
        <v>431</v>
      </c>
      <c r="M159" s="34" t="s">
        <v>321</v>
      </c>
      <c r="N159" s="49">
        <v>144</v>
      </c>
      <c r="O159" s="24">
        <v>235000</v>
      </c>
      <c r="P159" s="24">
        <v>235000</v>
      </c>
      <c r="Q159" s="2">
        <v>0</v>
      </c>
      <c r="R159" s="2">
        <v>0</v>
      </c>
      <c r="S159" s="2">
        <v>0</v>
      </c>
      <c r="T159" s="3">
        <f t="shared" si="2"/>
        <v>470000</v>
      </c>
    </row>
    <row r="160" spans="1:20" ht="116.25" customHeight="1" x14ac:dyDescent="0.25">
      <c r="A160" s="38" t="s">
        <v>595</v>
      </c>
      <c r="B160" s="88" t="s">
        <v>44</v>
      </c>
      <c r="C160" s="89"/>
      <c r="D160" s="89"/>
      <c r="E160" s="90"/>
      <c r="F160" s="30"/>
      <c r="G160" s="30"/>
      <c r="H160" s="30"/>
      <c r="I160" s="36"/>
      <c r="J160" s="109" t="s">
        <v>366</v>
      </c>
      <c r="K160" s="109"/>
      <c r="L160" s="23" t="s">
        <v>364</v>
      </c>
      <c r="M160" s="34" t="s">
        <v>321</v>
      </c>
      <c r="N160" s="49">
        <v>145</v>
      </c>
      <c r="O160" s="24">
        <v>26505.41</v>
      </c>
      <c r="P160" s="24">
        <v>25005.41</v>
      </c>
      <c r="Q160" s="2">
        <v>0</v>
      </c>
      <c r="R160" s="2">
        <v>0</v>
      </c>
      <c r="S160" s="2">
        <v>0</v>
      </c>
      <c r="T160" s="3">
        <f t="shared" si="2"/>
        <v>51510.82</v>
      </c>
    </row>
    <row r="161" spans="1:20" ht="102" customHeight="1" x14ac:dyDescent="0.25">
      <c r="A161" s="38" t="s">
        <v>595</v>
      </c>
      <c r="B161" s="88" t="s">
        <v>44</v>
      </c>
      <c r="C161" s="89"/>
      <c r="D161" s="89"/>
      <c r="E161" s="90"/>
      <c r="F161" s="30"/>
      <c r="G161" s="30"/>
      <c r="H161" s="30"/>
      <c r="I161" s="36"/>
      <c r="J161" s="109" t="s">
        <v>367</v>
      </c>
      <c r="K161" s="109"/>
      <c r="L161" s="23" t="s">
        <v>365</v>
      </c>
      <c r="M161" s="34" t="s">
        <v>321</v>
      </c>
      <c r="N161" s="49">
        <v>146</v>
      </c>
      <c r="O161" s="24">
        <v>31500</v>
      </c>
      <c r="P161" s="24">
        <v>29935</v>
      </c>
      <c r="Q161" s="2">
        <v>0</v>
      </c>
      <c r="R161" s="2">
        <v>0</v>
      </c>
      <c r="S161" s="2">
        <v>0</v>
      </c>
      <c r="T161" s="3">
        <f t="shared" si="2"/>
        <v>61435</v>
      </c>
    </row>
    <row r="162" spans="1:20" ht="102" customHeight="1" x14ac:dyDescent="0.25">
      <c r="A162" s="38" t="s">
        <v>595</v>
      </c>
      <c r="B162" s="88" t="s">
        <v>44</v>
      </c>
      <c r="C162" s="89"/>
      <c r="D162" s="89"/>
      <c r="E162" s="90"/>
      <c r="F162" s="30"/>
      <c r="G162" s="30"/>
      <c r="H162" s="30"/>
      <c r="I162" s="36"/>
      <c r="J162" s="109" t="s">
        <v>472</v>
      </c>
      <c r="K162" s="109"/>
      <c r="L162" s="23" t="s">
        <v>509</v>
      </c>
      <c r="M162" s="34" t="s">
        <v>321</v>
      </c>
      <c r="N162" s="49">
        <v>147</v>
      </c>
      <c r="O162" s="2">
        <v>0</v>
      </c>
      <c r="P162" s="2">
        <v>0</v>
      </c>
      <c r="Q162" s="2">
        <v>90000</v>
      </c>
      <c r="R162" s="2">
        <v>0</v>
      </c>
      <c r="S162" s="2">
        <v>0</v>
      </c>
      <c r="T162" s="3"/>
    </row>
    <row r="163" spans="1:20" ht="102" customHeight="1" x14ac:dyDescent="0.25">
      <c r="A163" s="38" t="s">
        <v>595</v>
      </c>
      <c r="B163" s="88" t="s">
        <v>44</v>
      </c>
      <c r="C163" s="89"/>
      <c r="D163" s="89"/>
      <c r="E163" s="90"/>
      <c r="F163" s="30"/>
      <c r="G163" s="30"/>
      <c r="H163" s="30"/>
      <c r="I163" s="36"/>
      <c r="J163" s="109" t="s">
        <v>473</v>
      </c>
      <c r="K163" s="109"/>
      <c r="L163" s="23" t="s">
        <v>510</v>
      </c>
      <c r="M163" s="34" t="s">
        <v>321</v>
      </c>
      <c r="N163" s="49">
        <v>148</v>
      </c>
      <c r="O163" s="2">
        <v>0</v>
      </c>
      <c r="P163" s="2">
        <v>0</v>
      </c>
      <c r="Q163" s="2">
        <f>130000-80000</f>
        <v>50000</v>
      </c>
      <c r="R163" s="2">
        <v>0</v>
      </c>
      <c r="S163" s="2">
        <v>0</v>
      </c>
      <c r="T163" s="3"/>
    </row>
    <row r="164" spans="1:20" ht="102" customHeight="1" x14ac:dyDescent="0.25">
      <c r="A164" s="38" t="s">
        <v>595</v>
      </c>
      <c r="B164" s="88" t="s">
        <v>44</v>
      </c>
      <c r="C164" s="89"/>
      <c r="D164" s="89"/>
      <c r="E164" s="90"/>
      <c r="F164" s="30"/>
      <c r="G164" s="30"/>
      <c r="H164" s="30"/>
      <c r="I164" s="36"/>
      <c r="J164" s="109" t="s">
        <v>474</v>
      </c>
      <c r="K164" s="109"/>
      <c r="L164" s="23" t="s">
        <v>511</v>
      </c>
      <c r="M164" s="34" t="s">
        <v>321</v>
      </c>
      <c r="N164" s="49">
        <v>149</v>
      </c>
      <c r="O164" s="2">
        <v>0</v>
      </c>
      <c r="P164" s="2">
        <v>0</v>
      </c>
      <c r="Q164" s="2">
        <f>50000+130000</f>
        <v>180000</v>
      </c>
      <c r="R164" s="2">
        <v>0</v>
      </c>
      <c r="S164" s="2">
        <v>0</v>
      </c>
      <c r="T164" s="3"/>
    </row>
    <row r="165" spans="1:20" ht="102" customHeight="1" x14ac:dyDescent="0.25">
      <c r="A165" s="38" t="s">
        <v>595</v>
      </c>
      <c r="B165" s="88" t="s">
        <v>44</v>
      </c>
      <c r="C165" s="89"/>
      <c r="D165" s="89"/>
      <c r="E165" s="90"/>
      <c r="F165" s="30"/>
      <c r="G165" s="30"/>
      <c r="H165" s="30"/>
      <c r="I165" s="36"/>
      <c r="J165" s="109" t="s">
        <v>475</v>
      </c>
      <c r="K165" s="109"/>
      <c r="L165" s="23" t="s">
        <v>512</v>
      </c>
      <c r="M165" s="34" t="s">
        <v>321</v>
      </c>
      <c r="N165" s="49">
        <v>150</v>
      </c>
      <c r="O165" s="2">
        <v>0</v>
      </c>
      <c r="P165" s="2">
        <v>0</v>
      </c>
      <c r="Q165" s="2">
        <f>28000-2927.47</f>
        <v>25072.53</v>
      </c>
      <c r="R165" s="2">
        <v>0</v>
      </c>
      <c r="S165" s="2">
        <v>0</v>
      </c>
      <c r="T165" s="3"/>
    </row>
    <row r="166" spans="1:20" ht="102" customHeight="1" x14ac:dyDescent="0.25">
      <c r="A166" s="38" t="s">
        <v>595</v>
      </c>
      <c r="B166" s="88" t="s">
        <v>44</v>
      </c>
      <c r="C166" s="89"/>
      <c r="D166" s="89"/>
      <c r="E166" s="90"/>
      <c r="F166" s="30"/>
      <c r="G166" s="30"/>
      <c r="H166" s="30"/>
      <c r="I166" s="36"/>
      <c r="J166" s="109" t="s">
        <v>476</v>
      </c>
      <c r="K166" s="109"/>
      <c r="L166" s="23" t="s">
        <v>513</v>
      </c>
      <c r="M166" s="34" t="s">
        <v>321</v>
      </c>
      <c r="N166" s="49">
        <v>151</v>
      </c>
      <c r="O166" s="2">
        <v>0</v>
      </c>
      <c r="P166" s="2">
        <v>0</v>
      </c>
      <c r="Q166" s="2">
        <f>30000-3162.54</f>
        <v>26837.46</v>
      </c>
      <c r="R166" s="2">
        <v>0</v>
      </c>
      <c r="S166" s="2">
        <v>0</v>
      </c>
      <c r="T166" s="3"/>
    </row>
    <row r="167" spans="1:20" ht="85.5" customHeight="1" x14ac:dyDescent="0.25">
      <c r="A167" s="38" t="s">
        <v>596</v>
      </c>
      <c r="B167" s="88" t="s">
        <v>44</v>
      </c>
      <c r="C167" s="89"/>
      <c r="D167" s="89"/>
      <c r="E167" s="90"/>
      <c r="F167" s="30"/>
      <c r="G167" s="30"/>
      <c r="H167" s="30"/>
      <c r="I167" s="36"/>
      <c r="J167" s="109" t="s">
        <v>432</v>
      </c>
      <c r="K167" s="109"/>
      <c r="L167" s="23" t="s">
        <v>270</v>
      </c>
      <c r="M167" s="34" t="s">
        <v>43</v>
      </c>
      <c r="N167" s="49">
        <v>152</v>
      </c>
      <c r="O167" s="24">
        <v>60000</v>
      </c>
      <c r="P167" s="2">
        <v>60000</v>
      </c>
      <c r="Q167" s="2">
        <v>0</v>
      </c>
      <c r="R167" s="2">
        <v>0</v>
      </c>
      <c r="S167" s="2">
        <v>0</v>
      </c>
      <c r="T167" s="3">
        <f t="shared" si="2"/>
        <v>120000</v>
      </c>
    </row>
    <row r="168" spans="1:20" ht="93" customHeight="1" x14ac:dyDescent="0.25">
      <c r="A168" s="38" t="s">
        <v>596</v>
      </c>
      <c r="B168" s="88" t="s">
        <v>44</v>
      </c>
      <c r="C168" s="89"/>
      <c r="D168" s="89"/>
      <c r="E168" s="90"/>
      <c r="F168" s="30"/>
      <c r="G168" s="30"/>
      <c r="H168" s="30"/>
      <c r="I168" s="36"/>
      <c r="J168" s="109" t="s">
        <v>433</v>
      </c>
      <c r="K168" s="109"/>
      <c r="L168" s="23" t="s">
        <v>434</v>
      </c>
      <c r="M168" s="34" t="s">
        <v>43</v>
      </c>
      <c r="N168" s="49">
        <v>153</v>
      </c>
      <c r="O168" s="24">
        <v>200000</v>
      </c>
      <c r="P168" s="2">
        <v>200000</v>
      </c>
      <c r="Q168" s="2">
        <v>0</v>
      </c>
      <c r="R168" s="2">
        <v>0</v>
      </c>
      <c r="S168" s="2">
        <v>0</v>
      </c>
      <c r="T168" s="3">
        <f t="shared" si="2"/>
        <v>400000</v>
      </c>
    </row>
    <row r="169" spans="1:20" ht="83.25" customHeight="1" x14ac:dyDescent="0.25">
      <c r="A169" s="38" t="s">
        <v>596</v>
      </c>
      <c r="B169" s="88" t="s">
        <v>44</v>
      </c>
      <c r="C169" s="89"/>
      <c r="D169" s="89"/>
      <c r="E169" s="90"/>
      <c r="F169" s="30"/>
      <c r="G169" s="30"/>
      <c r="H169" s="30"/>
      <c r="I169" s="36"/>
      <c r="J169" s="109" t="s">
        <v>368</v>
      </c>
      <c r="K169" s="109"/>
      <c r="L169" s="23" t="s">
        <v>370</v>
      </c>
      <c r="M169" s="34" t="s">
        <v>43</v>
      </c>
      <c r="N169" s="49">
        <v>154</v>
      </c>
      <c r="O169" s="24">
        <v>9160.5400000000009</v>
      </c>
      <c r="P169" s="24">
        <v>9160.5400000000009</v>
      </c>
      <c r="Q169" s="2">
        <v>0</v>
      </c>
      <c r="R169" s="2">
        <v>0</v>
      </c>
      <c r="S169" s="2">
        <v>0</v>
      </c>
      <c r="T169" s="3">
        <f t="shared" si="2"/>
        <v>18321.080000000002</v>
      </c>
    </row>
    <row r="170" spans="1:20" ht="88.5" customHeight="1" x14ac:dyDescent="0.25">
      <c r="A170" s="38" t="s">
        <v>596</v>
      </c>
      <c r="B170" s="88" t="s">
        <v>44</v>
      </c>
      <c r="C170" s="89"/>
      <c r="D170" s="89"/>
      <c r="E170" s="90"/>
      <c r="F170" s="30"/>
      <c r="G170" s="30"/>
      <c r="H170" s="30"/>
      <c r="I170" s="36"/>
      <c r="J170" s="109" t="s">
        <v>369</v>
      </c>
      <c r="K170" s="109"/>
      <c r="L170" s="23" t="s">
        <v>371</v>
      </c>
      <c r="M170" s="34" t="s">
        <v>43</v>
      </c>
      <c r="N170" s="49">
        <v>155</v>
      </c>
      <c r="O170" s="24">
        <v>36000</v>
      </c>
      <c r="P170" s="24">
        <v>36000</v>
      </c>
      <c r="Q170" s="2">
        <v>0</v>
      </c>
      <c r="R170" s="2">
        <v>0</v>
      </c>
      <c r="S170" s="2">
        <v>0</v>
      </c>
      <c r="T170" s="3">
        <f t="shared" si="2"/>
        <v>72000</v>
      </c>
    </row>
    <row r="171" spans="1:20" ht="88.5" customHeight="1" x14ac:dyDescent="0.25">
      <c r="A171" s="38" t="s">
        <v>596</v>
      </c>
      <c r="B171" s="88" t="s">
        <v>44</v>
      </c>
      <c r="C171" s="89"/>
      <c r="D171" s="89"/>
      <c r="E171" s="90"/>
      <c r="F171" s="30"/>
      <c r="G171" s="30"/>
      <c r="H171" s="30"/>
      <c r="I171" s="36"/>
      <c r="J171" s="109" t="s">
        <v>477</v>
      </c>
      <c r="K171" s="109"/>
      <c r="L171" s="23" t="s">
        <v>514</v>
      </c>
      <c r="M171" s="34" t="s">
        <v>43</v>
      </c>
      <c r="N171" s="49">
        <v>156</v>
      </c>
      <c r="O171" s="2">
        <v>0</v>
      </c>
      <c r="P171" s="2">
        <v>0</v>
      </c>
      <c r="Q171" s="2">
        <v>92500</v>
      </c>
      <c r="R171" s="2">
        <v>0</v>
      </c>
      <c r="S171" s="2">
        <v>0</v>
      </c>
      <c r="T171" s="3"/>
    </row>
    <row r="172" spans="1:20" ht="88.5" customHeight="1" x14ac:dyDescent="0.25">
      <c r="A172" s="38" t="s">
        <v>596</v>
      </c>
      <c r="B172" s="88" t="s">
        <v>44</v>
      </c>
      <c r="C172" s="89"/>
      <c r="D172" s="89"/>
      <c r="E172" s="90"/>
      <c r="F172" s="30"/>
      <c r="G172" s="30"/>
      <c r="H172" s="30"/>
      <c r="I172" s="36"/>
      <c r="J172" s="109" t="s">
        <v>478</v>
      </c>
      <c r="K172" s="109"/>
      <c r="L172" s="23" t="s">
        <v>515</v>
      </c>
      <c r="M172" s="34" t="s">
        <v>43</v>
      </c>
      <c r="N172" s="49">
        <v>157</v>
      </c>
      <c r="O172" s="2">
        <v>0</v>
      </c>
      <c r="P172" s="2">
        <v>0</v>
      </c>
      <c r="Q172" s="2">
        <v>200000</v>
      </c>
      <c r="R172" s="2">
        <v>0</v>
      </c>
      <c r="S172" s="2">
        <v>0</v>
      </c>
      <c r="T172" s="3"/>
    </row>
    <row r="173" spans="1:20" ht="88.5" customHeight="1" x14ac:dyDescent="0.25">
      <c r="A173" s="38" t="s">
        <v>596</v>
      </c>
      <c r="B173" s="88" t="s">
        <v>44</v>
      </c>
      <c r="C173" s="89"/>
      <c r="D173" s="89"/>
      <c r="E173" s="90"/>
      <c r="F173" s="30"/>
      <c r="G173" s="30"/>
      <c r="H173" s="30"/>
      <c r="I173" s="36"/>
      <c r="J173" s="109" t="s">
        <v>479</v>
      </c>
      <c r="K173" s="109"/>
      <c r="L173" s="23" t="s">
        <v>516</v>
      </c>
      <c r="M173" s="34" t="s">
        <v>43</v>
      </c>
      <c r="N173" s="49">
        <v>158</v>
      </c>
      <c r="O173" s="2">
        <v>0</v>
      </c>
      <c r="P173" s="2">
        <v>0</v>
      </c>
      <c r="Q173" s="2">
        <v>16800</v>
      </c>
      <c r="R173" s="2">
        <v>0</v>
      </c>
      <c r="S173" s="2">
        <v>0</v>
      </c>
      <c r="T173" s="3"/>
    </row>
    <row r="174" spans="1:20" ht="88.5" customHeight="1" x14ac:dyDescent="0.25">
      <c r="A174" s="38" t="s">
        <v>596</v>
      </c>
      <c r="B174" s="88" t="s">
        <v>44</v>
      </c>
      <c r="C174" s="89"/>
      <c r="D174" s="89"/>
      <c r="E174" s="90"/>
      <c r="F174" s="30"/>
      <c r="G174" s="30"/>
      <c r="H174" s="30"/>
      <c r="I174" s="36"/>
      <c r="J174" s="109" t="s">
        <v>480</v>
      </c>
      <c r="K174" s="109"/>
      <c r="L174" s="23" t="s">
        <v>517</v>
      </c>
      <c r="M174" s="34" t="s">
        <v>43</v>
      </c>
      <c r="N174" s="49">
        <v>159</v>
      </c>
      <c r="O174" s="2">
        <v>0</v>
      </c>
      <c r="P174" s="2">
        <v>0</v>
      </c>
      <c r="Q174" s="2">
        <v>63000</v>
      </c>
      <c r="R174" s="2">
        <v>0</v>
      </c>
      <c r="S174" s="2">
        <v>0</v>
      </c>
      <c r="T174" s="3"/>
    </row>
    <row r="175" spans="1:20" ht="107.25" customHeight="1" x14ac:dyDescent="0.25">
      <c r="A175" s="38" t="s">
        <v>597</v>
      </c>
      <c r="B175" s="88" t="s">
        <v>44</v>
      </c>
      <c r="C175" s="89"/>
      <c r="D175" s="89"/>
      <c r="E175" s="90"/>
      <c r="F175" s="30"/>
      <c r="G175" s="30"/>
      <c r="H175" s="30"/>
      <c r="I175" s="30"/>
      <c r="J175" s="110" t="s">
        <v>435</v>
      </c>
      <c r="K175" s="111"/>
      <c r="L175" s="23" t="s">
        <v>518</v>
      </c>
      <c r="M175" s="34" t="s">
        <v>36</v>
      </c>
      <c r="N175" s="49">
        <v>160</v>
      </c>
      <c r="O175" s="24">
        <v>88870</v>
      </c>
      <c r="P175" s="24">
        <v>88870</v>
      </c>
      <c r="Q175" s="2">
        <v>0</v>
      </c>
      <c r="R175" s="2">
        <v>0</v>
      </c>
      <c r="S175" s="2">
        <v>0</v>
      </c>
      <c r="T175" s="3">
        <f t="shared" si="2"/>
        <v>177740</v>
      </c>
    </row>
    <row r="176" spans="1:20" ht="93" customHeight="1" x14ac:dyDescent="0.25">
      <c r="A176" s="38" t="s">
        <v>597</v>
      </c>
      <c r="B176" s="88" t="s">
        <v>44</v>
      </c>
      <c r="C176" s="89"/>
      <c r="D176" s="89"/>
      <c r="E176" s="90"/>
      <c r="F176" s="30"/>
      <c r="G176" s="30"/>
      <c r="H176" s="30"/>
      <c r="I176" s="30"/>
      <c r="J176" s="107" t="s">
        <v>436</v>
      </c>
      <c r="K176" s="108"/>
      <c r="L176" s="23" t="s">
        <v>271</v>
      </c>
      <c r="M176" s="34" t="s">
        <v>36</v>
      </c>
      <c r="N176" s="49">
        <v>161</v>
      </c>
      <c r="O176" s="24">
        <v>70860</v>
      </c>
      <c r="P176" s="24">
        <v>70860</v>
      </c>
      <c r="Q176" s="2">
        <v>0</v>
      </c>
      <c r="R176" s="2">
        <v>0</v>
      </c>
      <c r="S176" s="2">
        <v>0</v>
      </c>
      <c r="T176" s="3">
        <f t="shared" si="2"/>
        <v>141720</v>
      </c>
    </row>
    <row r="177" spans="1:25" ht="89.25" customHeight="1" x14ac:dyDescent="0.25">
      <c r="A177" s="38" t="s">
        <v>597</v>
      </c>
      <c r="B177" s="88" t="s">
        <v>44</v>
      </c>
      <c r="C177" s="89"/>
      <c r="D177" s="89"/>
      <c r="E177" s="90"/>
      <c r="F177" s="30"/>
      <c r="G177" s="30"/>
      <c r="H177" s="30"/>
      <c r="I177" s="30"/>
      <c r="J177" s="107" t="s">
        <v>437</v>
      </c>
      <c r="K177" s="108"/>
      <c r="L177" s="23" t="s">
        <v>558</v>
      </c>
      <c r="M177" s="34" t="s">
        <v>36</v>
      </c>
      <c r="N177" s="49">
        <v>162</v>
      </c>
      <c r="O177" s="24">
        <v>180000</v>
      </c>
      <c r="P177" s="24">
        <v>180000</v>
      </c>
      <c r="Q177" s="2">
        <v>0</v>
      </c>
      <c r="R177" s="2">
        <v>0</v>
      </c>
      <c r="S177" s="2">
        <v>0</v>
      </c>
      <c r="T177" s="3">
        <f t="shared" si="2"/>
        <v>360000</v>
      </c>
    </row>
    <row r="178" spans="1:25" ht="88.5" customHeight="1" x14ac:dyDescent="0.25">
      <c r="A178" s="38" t="s">
        <v>597</v>
      </c>
      <c r="B178" s="88" t="s">
        <v>44</v>
      </c>
      <c r="C178" s="89"/>
      <c r="D178" s="89"/>
      <c r="E178" s="90"/>
      <c r="F178" s="30"/>
      <c r="G178" s="30"/>
      <c r="H178" s="30"/>
      <c r="I178" s="30"/>
      <c r="J178" s="107" t="s">
        <v>438</v>
      </c>
      <c r="K178" s="108"/>
      <c r="L178" s="23" t="s">
        <v>272</v>
      </c>
      <c r="M178" s="34" t="s">
        <v>36</v>
      </c>
      <c r="N178" s="49">
        <v>163</v>
      </c>
      <c r="O178" s="24">
        <v>150000</v>
      </c>
      <c r="P178" s="24">
        <v>150000</v>
      </c>
      <c r="Q178" s="2">
        <v>0</v>
      </c>
      <c r="R178" s="2">
        <v>0</v>
      </c>
      <c r="S178" s="2">
        <v>0</v>
      </c>
      <c r="T178" s="3">
        <f t="shared" si="2"/>
        <v>300000</v>
      </c>
    </row>
    <row r="179" spans="1:25" ht="89.25" customHeight="1" x14ac:dyDescent="0.25">
      <c r="A179" s="38" t="s">
        <v>597</v>
      </c>
      <c r="B179" s="88" t="s">
        <v>44</v>
      </c>
      <c r="C179" s="89"/>
      <c r="D179" s="89"/>
      <c r="E179" s="90"/>
      <c r="F179" s="30"/>
      <c r="G179" s="30"/>
      <c r="H179" s="30"/>
      <c r="I179" s="30"/>
      <c r="J179" s="107" t="s">
        <v>374</v>
      </c>
      <c r="K179" s="108"/>
      <c r="L179" s="23" t="s">
        <v>372</v>
      </c>
      <c r="M179" s="34" t="s">
        <v>36</v>
      </c>
      <c r="N179" s="49">
        <v>164</v>
      </c>
      <c r="O179" s="24">
        <v>25974.03</v>
      </c>
      <c r="P179" s="24">
        <v>25974.03</v>
      </c>
      <c r="Q179" s="2">
        <v>0</v>
      </c>
      <c r="R179" s="2">
        <v>0</v>
      </c>
      <c r="S179" s="2">
        <v>0</v>
      </c>
      <c r="T179" s="3"/>
    </row>
    <row r="180" spans="1:25" ht="82.5" customHeight="1" x14ac:dyDescent="0.25">
      <c r="A180" s="38" t="s">
        <v>597</v>
      </c>
      <c r="B180" s="88" t="s">
        <v>44</v>
      </c>
      <c r="C180" s="89"/>
      <c r="D180" s="89"/>
      <c r="E180" s="90"/>
      <c r="F180" s="30"/>
      <c r="G180" s="30"/>
      <c r="H180" s="30"/>
      <c r="I180" s="30"/>
      <c r="J180" s="105" t="s">
        <v>375</v>
      </c>
      <c r="K180" s="106"/>
      <c r="L180" s="23" t="s">
        <v>373</v>
      </c>
      <c r="M180" s="34" t="s">
        <v>36</v>
      </c>
      <c r="N180" s="49">
        <v>165</v>
      </c>
      <c r="O180" s="24">
        <v>65000</v>
      </c>
      <c r="P180" s="24">
        <v>65000</v>
      </c>
      <c r="Q180" s="2">
        <v>0</v>
      </c>
      <c r="R180" s="2">
        <v>0</v>
      </c>
      <c r="S180" s="2">
        <v>0</v>
      </c>
      <c r="T180" s="3"/>
    </row>
    <row r="181" spans="1:25" ht="82.5" customHeight="1" x14ac:dyDescent="0.25">
      <c r="A181" s="38" t="s">
        <v>597</v>
      </c>
      <c r="B181" s="88" t="s">
        <v>44</v>
      </c>
      <c r="C181" s="89"/>
      <c r="D181" s="89"/>
      <c r="E181" s="90"/>
      <c r="F181" s="30"/>
      <c r="G181" s="30"/>
      <c r="H181" s="30"/>
      <c r="I181" s="30"/>
      <c r="J181" s="105" t="s">
        <v>481</v>
      </c>
      <c r="K181" s="106"/>
      <c r="L181" s="23" t="s">
        <v>488</v>
      </c>
      <c r="M181" s="34" t="s">
        <v>36</v>
      </c>
      <c r="N181" s="49">
        <v>166</v>
      </c>
      <c r="O181" s="2">
        <v>0</v>
      </c>
      <c r="P181" s="2">
        <v>0</v>
      </c>
      <c r="Q181" s="2">
        <v>35803.51</v>
      </c>
      <c r="R181" s="2">
        <v>0</v>
      </c>
      <c r="S181" s="2">
        <v>0</v>
      </c>
      <c r="T181" s="3"/>
    </row>
    <row r="182" spans="1:25" ht="82.5" customHeight="1" x14ac:dyDescent="0.25">
      <c r="A182" s="38" t="s">
        <v>597</v>
      </c>
      <c r="B182" s="88" t="s">
        <v>44</v>
      </c>
      <c r="C182" s="89"/>
      <c r="D182" s="89"/>
      <c r="E182" s="90"/>
      <c r="F182" s="30"/>
      <c r="G182" s="30"/>
      <c r="H182" s="30"/>
      <c r="I182" s="30"/>
      <c r="J182" s="105" t="s">
        <v>482</v>
      </c>
      <c r="K182" s="106"/>
      <c r="L182" s="23" t="s">
        <v>519</v>
      </c>
      <c r="M182" s="34" t="s">
        <v>36</v>
      </c>
      <c r="N182" s="49">
        <v>167</v>
      </c>
      <c r="O182" s="2">
        <v>0</v>
      </c>
      <c r="P182" s="2">
        <v>0</v>
      </c>
      <c r="Q182" s="2">
        <v>75000</v>
      </c>
      <c r="R182" s="2">
        <v>0</v>
      </c>
      <c r="S182" s="2">
        <v>0</v>
      </c>
      <c r="T182" s="3"/>
    </row>
    <row r="183" spans="1:25" ht="82.5" customHeight="1" x14ac:dyDescent="0.25">
      <c r="A183" s="38" t="s">
        <v>597</v>
      </c>
      <c r="B183" s="88" t="s">
        <v>44</v>
      </c>
      <c r="C183" s="89"/>
      <c r="D183" s="89"/>
      <c r="E183" s="90"/>
      <c r="F183" s="30"/>
      <c r="G183" s="30"/>
      <c r="H183" s="30"/>
      <c r="I183" s="30"/>
      <c r="J183" s="105" t="s">
        <v>483</v>
      </c>
      <c r="K183" s="106"/>
      <c r="L183" s="23" t="s">
        <v>520</v>
      </c>
      <c r="M183" s="34" t="s">
        <v>36</v>
      </c>
      <c r="N183" s="49">
        <v>168</v>
      </c>
      <c r="O183" s="2">
        <v>0</v>
      </c>
      <c r="P183" s="2">
        <v>0</v>
      </c>
      <c r="Q183" s="2">
        <v>70791.320000000007</v>
      </c>
      <c r="R183" s="2">
        <v>0</v>
      </c>
      <c r="S183" s="2">
        <v>0</v>
      </c>
      <c r="T183" s="3"/>
    </row>
    <row r="184" spans="1:25" ht="82.5" customHeight="1" x14ac:dyDescent="0.25">
      <c r="A184" s="38" t="s">
        <v>597</v>
      </c>
      <c r="B184" s="88" t="s">
        <v>44</v>
      </c>
      <c r="C184" s="89"/>
      <c r="D184" s="89"/>
      <c r="E184" s="90"/>
      <c r="F184" s="30"/>
      <c r="G184" s="30"/>
      <c r="H184" s="30"/>
      <c r="I184" s="30"/>
      <c r="J184" s="105" t="s">
        <v>484</v>
      </c>
      <c r="K184" s="106"/>
      <c r="L184" s="23" t="s">
        <v>521</v>
      </c>
      <c r="M184" s="34" t="s">
        <v>36</v>
      </c>
      <c r="N184" s="49">
        <v>169</v>
      </c>
      <c r="O184" s="2">
        <v>0</v>
      </c>
      <c r="P184" s="2">
        <v>0</v>
      </c>
      <c r="Q184" s="2">
        <v>150000</v>
      </c>
      <c r="R184" s="2">
        <v>0</v>
      </c>
      <c r="S184" s="2">
        <v>0</v>
      </c>
      <c r="T184" s="3"/>
    </row>
    <row r="185" spans="1:25" ht="96.75" customHeight="1" x14ac:dyDescent="0.25">
      <c r="A185" s="38" t="s">
        <v>597</v>
      </c>
      <c r="B185" s="88" t="s">
        <v>44</v>
      </c>
      <c r="C185" s="89"/>
      <c r="D185" s="89"/>
      <c r="E185" s="90"/>
      <c r="F185" s="30"/>
      <c r="G185" s="30"/>
      <c r="H185" s="30"/>
      <c r="I185" s="30"/>
      <c r="J185" s="105" t="s">
        <v>485</v>
      </c>
      <c r="K185" s="106"/>
      <c r="L185" s="23" t="s">
        <v>522</v>
      </c>
      <c r="M185" s="34" t="s">
        <v>36</v>
      </c>
      <c r="N185" s="49">
        <v>170</v>
      </c>
      <c r="O185" s="2">
        <v>0</v>
      </c>
      <c r="P185" s="2">
        <v>0</v>
      </c>
      <c r="Q185" s="2">
        <v>17063.419999999998</v>
      </c>
      <c r="R185" s="2">
        <v>0</v>
      </c>
      <c r="S185" s="2">
        <v>0</v>
      </c>
      <c r="T185" s="3"/>
    </row>
    <row r="186" spans="1:25" ht="98.25" customHeight="1" x14ac:dyDescent="0.25">
      <c r="A186" s="38" t="s">
        <v>597</v>
      </c>
      <c r="B186" s="88" t="s">
        <v>44</v>
      </c>
      <c r="C186" s="89"/>
      <c r="D186" s="89"/>
      <c r="E186" s="90"/>
      <c r="F186" s="30"/>
      <c r="G186" s="30"/>
      <c r="H186" s="30"/>
      <c r="I186" s="30"/>
      <c r="J186" s="105" t="s">
        <v>486</v>
      </c>
      <c r="K186" s="106"/>
      <c r="L186" s="23" t="s">
        <v>523</v>
      </c>
      <c r="M186" s="34" t="s">
        <v>36</v>
      </c>
      <c r="N186" s="49">
        <v>171</v>
      </c>
      <c r="O186" s="2">
        <v>0</v>
      </c>
      <c r="P186" s="2">
        <v>0</v>
      </c>
      <c r="Q186" s="2">
        <v>32395.759999999998</v>
      </c>
      <c r="R186" s="2">
        <v>0</v>
      </c>
      <c r="S186" s="2">
        <v>0</v>
      </c>
      <c r="T186" s="3"/>
    </row>
    <row r="187" spans="1:25" ht="30" hidden="1" customHeight="1" x14ac:dyDescent="0.25">
      <c r="A187" s="38"/>
      <c r="B187" s="36"/>
      <c r="C187" s="37"/>
      <c r="D187" s="37"/>
      <c r="E187" s="29"/>
      <c r="F187" s="30"/>
      <c r="G187" s="30"/>
      <c r="H187" s="30"/>
      <c r="I187" s="30"/>
      <c r="J187" s="33"/>
      <c r="K187" s="35"/>
      <c r="L187" s="23"/>
      <c r="M187" s="34"/>
      <c r="N187" s="49">
        <v>172</v>
      </c>
      <c r="O187" s="2"/>
      <c r="P187" s="2"/>
      <c r="Q187" s="2"/>
      <c r="R187" s="2"/>
      <c r="S187" s="2"/>
      <c r="T187" s="3"/>
    </row>
    <row r="188" spans="1:25" ht="51" customHeight="1" x14ac:dyDescent="0.25">
      <c r="A188" s="38" t="s">
        <v>610</v>
      </c>
      <c r="B188" s="88" t="s">
        <v>47</v>
      </c>
      <c r="C188" s="89"/>
      <c r="D188" s="89"/>
      <c r="E188" s="90"/>
      <c r="F188" s="30"/>
      <c r="G188" s="30"/>
      <c r="H188" s="30"/>
      <c r="I188" s="30"/>
      <c r="J188" s="91" t="s">
        <v>88</v>
      </c>
      <c r="K188" s="91"/>
      <c r="L188" s="51" t="s">
        <v>274</v>
      </c>
      <c r="M188" s="34" t="s">
        <v>87</v>
      </c>
      <c r="N188" s="49">
        <v>173</v>
      </c>
      <c r="O188" s="2">
        <v>341097000</v>
      </c>
      <c r="P188" s="2">
        <v>284247500</v>
      </c>
      <c r="Q188" s="2">
        <v>401699000</v>
      </c>
      <c r="R188" s="2">
        <v>401699000</v>
      </c>
      <c r="S188" s="2">
        <v>401699000</v>
      </c>
      <c r="T188" s="3">
        <f>SUM(P188:P270)</f>
        <v>959357893.85000038</v>
      </c>
    </row>
    <row r="189" spans="1:25" ht="159" customHeight="1" x14ac:dyDescent="0.25">
      <c r="A189" s="38" t="s">
        <v>611</v>
      </c>
      <c r="B189" s="88" t="s">
        <v>275</v>
      </c>
      <c r="C189" s="89"/>
      <c r="D189" s="89"/>
      <c r="E189" s="90"/>
      <c r="F189" s="30"/>
      <c r="G189" s="30"/>
      <c r="H189" s="30"/>
      <c r="I189" s="30"/>
      <c r="J189" s="91" t="s">
        <v>89</v>
      </c>
      <c r="K189" s="91"/>
      <c r="L189" s="26" t="s">
        <v>275</v>
      </c>
      <c r="M189" s="34" t="s">
        <v>177</v>
      </c>
      <c r="N189" s="49">
        <v>174</v>
      </c>
      <c r="O189" s="18">
        <v>195752592.15000001</v>
      </c>
      <c r="P189" s="2">
        <v>148702729.80000001</v>
      </c>
      <c r="Q189" s="2">
        <v>177256402.44999999</v>
      </c>
      <c r="R189" s="2">
        <v>0</v>
      </c>
      <c r="S189" s="2">
        <v>0</v>
      </c>
      <c r="T189" s="3">
        <f t="shared" ref="T189:T253" si="3">O189+P189+Q189+R189+S189</f>
        <v>521711724.40000004</v>
      </c>
      <c r="U189" s="4"/>
      <c r="V189" s="5"/>
      <c r="W189" s="5"/>
      <c r="X189" s="6"/>
      <c r="Y189" s="6"/>
    </row>
    <row r="190" spans="1:25" ht="129.75" customHeight="1" x14ac:dyDescent="0.25">
      <c r="A190" s="38" t="s">
        <v>612</v>
      </c>
      <c r="B190" s="88" t="s">
        <v>276</v>
      </c>
      <c r="C190" s="89"/>
      <c r="D190" s="89"/>
      <c r="E190" s="90"/>
      <c r="F190" s="30"/>
      <c r="G190" s="30"/>
      <c r="H190" s="30"/>
      <c r="I190" s="30"/>
      <c r="J190" s="99" t="s">
        <v>277</v>
      </c>
      <c r="K190" s="100"/>
      <c r="L190" s="26" t="s">
        <v>276</v>
      </c>
      <c r="M190" s="34" t="s">
        <v>48</v>
      </c>
      <c r="N190" s="49">
        <v>175</v>
      </c>
      <c r="O190" s="2">
        <v>1443993.79</v>
      </c>
      <c r="P190" s="2">
        <v>1443993.79</v>
      </c>
      <c r="Q190" s="2">
        <v>0</v>
      </c>
      <c r="R190" s="2">
        <v>0</v>
      </c>
      <c r="S190" s="2">
        <v>0</v>
      </c>
      <c r="T190" s="3"/>
      <c r="U190" s="4"/>
      <c r="V190" s="5"/>
      <c r="W190" s="5"/>
      <c r="X190" s="6"/>
      <c r="Y190" s="6"/>
    </row>
    <row r="191" spans="1:25" ht="118.5" customHeight="1" x14ac:dyDescent="0.25">
      <c r="A191" s="38" t="s">
        <v>613</v>
      </c>
      <c r="B191" s="88" t="s">
        <v>314</v>
      </c>
      <c r="C191" s="89"/>
      <c r="D191" s="89"/>
      <c r="E191" s="90"/>
      <c r="F191" s="30"/>
      <c r="G191" s="30"/>
      <c r="H191" s="30"/>
      <c r="I191" s="30"/>
      <c r="J191" s="99" t="s">
        <v>379</v>
      </c>
      <c r="K191" s="100"/>
      <c r="L191" s="26" t="s">
        <v>314</v>
      </c>
      <c r="M191" s="26" t="s">
        <v>33</v>
      </c>
      <c r="N191" s="49">
        <v>176</v>
      </c>
      <c r="O191" s="2">
        <v>0</v>
      </c>
      <c r="P191" s="2">
        <v>0</v>
      </c>
      <c r="Q191" s="2">
        <v>9593851.6300000008</v>
      </c>
      <c r="R191" s="2">
        <v>0</v>
      </c>
      <c r="S191" s="2">
        <v>0</v>
      </c>
      <c r="T191" s="2">
        <v>0</v>
      </c>
      <c r="U191" s="4"/>
      <c r="V191" s="5"/>
      <c r="W191" s="5"/>
      <c r="X191" s="6"/>
      <c r="Y191" s="6"/>
    </row>
    <row r="192" spans="1:25" ht="108" customHeight="1" x14ac:dyDescent="0.25">
      <c r="A192" s="38" t="s">
        <v>612</v>
      </c>
      <c r="B192" s="88" t="s">
        <v>91</v>
      </c>
      <c r="C192" s="89"/>
      <c r="D192" s="89"/>
      <c r="E192" s="90"/>
      <c r="F192" s="30"/>
      <c r="G192" s="30"/>
      <c r="H192" s="30"/>
      <c r="I192" s="30"/>
      <c r="J192" s="91" t="s">
        <v>90</v>
      </c>
      <c r="K192" s="91"/>
      <c r="L192" s="26" t="s">
        <v>91</v>
      </c>
      <c r="M192" s="34" t="s">
        <v>48</v>
      </c>
      <c r="N192" s="49">
        <v>177</v>
      </c>
      <c r="O192" s="2">
        <v>15364012.6</v>
      </c>
      <c r="P192" s="2">
        <v>11950400</v>
      </c>
      <c r="Q192" s="2">
        <v>15794189.199999999</v>
      </c>
      <c r="R192" s="2">
        <v>15794189.199999999</v>
      </c>
      <c r="S192" s="2">
        <v>15794189.199999999</v>
      </c>
      <c r="T192" s="3">
        <f t="shared" si="3"/>
        <v>74696980.200000003</v>
      </c>
      <c r="U192" s="4"/>
      <c r="V192" s="5"/>
      <c r="W192" s="5"/>
      <c r="X192" s="6"/>
      <c r="Y192" s="6"/>
    </row>
    <row r="193" spans="1:25" ht="108" customHeight="1" x14ac:dyDescent="0.25">
      <c r="A193" s="38" t="s">
        <v>614</v>
      </c>
      <c r="B193" s="88" t="s">
        <v>93</v>
      </c>
      <c r="C193" s="89"/>
      <c r="D193" s="89"/>
      <c r="E193" s="90"/>
      <c r="F193" s="30"/>
      <c r="G193" s="30"/>
      <c r="H193" s="30"/>
      <c r="I193" s="30"/>
      <c r="J193" s="91" t="s">
        <v>327</v>
      </c>
      <c r="K193" s="91"/>
      <c r="L193" s="26" t="s">
        <v>328</v>
      </c>
      <c r="M193" s="34" t="s">
        <v>49</v>
      </c>
      <c r="N193" s="49">
        <v>178</v>
      </c>
      <c r="O193" s="2">
        <v>762850</v>
      </c>
      <c r="P193" s="2">
        <v>762850</v>
      </c>
      <c r="Q193" s="2">
        <v>765424.5</v>
      </c>
      <c r="R193" s="2">
        <v>0</v>
      </c>
      <c r="S193" s="2">
        <v>0</v>
      </c>
      <c r="T193" s="3"/>
      <c r="U193" s="4"/>
      <c r="V193" s="5"/>
      <c r="W193" s="5"/>
      <c r="X193" s="6"/>
      <c r="Y193" s="6"/>
    </row>
    <row r="194" spans="1:25" ht="63" customHeight="1" x14ac:dyDescent="0.25">
      <c r="A194" s="38" t="s">
        <v>611</v>
      </c>
      <c r="B194" s="88" t="s">
        <v>166</v>
      </c>
      <c r="C194" s="89"/>
      <c r="D194" s="89"/>
      <c r="E194" s="90"/>
      <c r="F194" s="30"/>
      <c r="G194" s="30"/>
      <c r="H194" s="30"/>
      <c r="I194" s="30"/>
      <c r="J194" s="91" t="s">
        <v>171</v>
      </c>
      <c r="K194" s="91"/>
      <c r="L194" s="26" t="s">
        <v>166</v>
      </c>
      <c r="M194" s="34" t="s">
        <v>177</v>
      </c>
      <c r="N194" s="49">
        <v>179</v>
      </c>
      <c r="O194" s="2">
        <v>549446.93999999994</v>
      </c>
      <c r="P194" s="2">
        <v>549446.93999999994</v>
      </c>
      <c r="Q194" s="2">
        <v>881554.59</v>
      </c>
      <c r="R194" s="2">
        <v>1009846.6</v>
      </c>
      <c r="S194" s="2">
        <v>1085611.0900000001</v>
      </c>
      <c r="T194" s="3">
        <f t="shared" si="3"/>
        <v>4075906.16</v>
      </c>
      <c r="U194" s="4"/>
      <c r="V194" s="5"/>
      <c r="W194" s="5"/>
      <c r="X194" s="6"/>
      <c r="Y194" s="6"/>
    </row>
    <row r="195" spans="1:25" ht="71.25" customHeight="1" x14ac:dyDescent="0.25">
      <c r="A195" s="38" t="s">
        <v>614</v>
      </c>
      <c r="B195" s="88" t="s">
        <v>93</v>
      </c>
      <c r="C195" s="89"/>
      <c r="D195" s="89"/>
      <c r="E195" s="90"/>
      <c r="F195" s="30"/>
      <c r="G195" s="30"/>
      <c r="H195" s="30"/>
      <c r="I195" s="30"/>
      <c r="J195" s="91" t="s">
        <v>92</v>
      </c>
      <c r="K195" s="91"/>
      <c r="L195" s="26" t="s">
        <v>93</v>
      </c>
      <c r="M195" s="34" t="s">
        <v>49</v>
      </c>
      <c r="N195" s="49">
        <v>180</v>
      </c>
      <c r="O195" s="2">
        <v>184386.17</v>
      </c>
      <c r="P195" s="2">
        <v>184386.17</v>
      </c>
      <c r="Q195" s="2">
        <v>421714.09</v>
      </c>
      <c r="R195" s="2">
        <v>166721.88</v>
      </c>
      <c r="S195" s="2">
        <v>169911.56</v>
      </c>
      <c r="T195" s="3">
        <f t="shared" si="3"/>
        <v>1127119.8700000001</v>
      </c>
      <c r="U195" s="4"/>
      <c r="V195" s="12"/>
      <c r="W195" s="5"/>
      <c r="X195" s="6"/>
      <c r="Y195" s="6"/>
    </row>
    <row r="196" spans="1:25" ht="72" customHeight="1" x14ac:dyDescent="0.25">
      <c r="A196" s="38" t="s">
        <v>613</v>
      </c>
      <c r="B196" s="88" t="s">
        <v>315</v>
      </c>
      <c r="C196" s="89"/>
      <c r="D196" s="89"/>
      <c r="E196" s="90"/>
      <c r="F196" s="88"/>
      <c r="G196" s="89"/>
      <c r="H196" s="30"/>
      <c r="I196" s="30"/>
      <c r="J196" s="91" t="s">
        <v>376</v>
      </c>
      <c r="K196" s="91"/>
      <c r="L196" s="26" t="s">
        <v>315</v>
      </c>
      <c r="M196" s="34" t="s">
        <v>33</v>
      </c>
      <c r="N196" s="49">
        <v>181</v>
      </c>
      <c r="O196" s="2">
        <v>19121991.670000002</v>
      </c>
      <c r="P196" s="2">
        <v>19121991.670000002</v>
      </c>
      <c r="Q196" s="2">
        <v>20642576.75</v>
      </c>
      <c r="R196" s="2">
        <v>0</v>
      </c>
      <c r="S196" s="2">
        <v>0</v>
      </c>
      <c r="T196" s="3"/>
      <c r="U196" s="4"/>
      <c r="V196" s="12"/>
      <c r="W196" s="5"/>
      <c r="X196" s="6"/>
      <c r="Y196" s="6"/>
    </row>
    <row r="197" spans="1:25" ht="69.75" customHeight="1" x14ac:dyDescent="0.25">
      <c r="A197" s="38" t="s">
        <v>612</v>
      </c>
      <c r="B197" s="88" t="s">
        <v>316</v>
      </c>
      <c r="C197" s="89"/>
      <c r="D197" s="89"/>
      <c r="E197" s="90"/>
      <c r="F197" s="36"/>
      <c r="G197" s="37"/>
      <c r="H197" s="30"/>
      <c r="I197" s="30"/>
      <c r="J197" s="99" t="s">
        <v>377</v>
      </c>
      <c r="K197" s="100"/>
      <c r="L197" s="26" t="s">
        <v>316</v>
      </c>
      <c r="M197" s="34" t="s">
        <v>48</v>
      </c>
      <c r="N197" s="49">
        <v>182</v>
      </c>
      <c r="O197" s="2">
        <v>0</v>
      </c>
      <c r="P197" s="2">
        <v>0</v>
      </c>
      <c r="Q197" s="2">
        <v>174233548.38</v>
      </c>
      <c r="R197" s="2">
        <v>174233548.38</v>
      </c>
      <c r="S197" s="2">
        <v>45868817.200000003</v>
      </c>
      <c r="T197" s="3"/>
      <c r="U197" s="4"/>
      <c r="V197" s="12"/>
      <c r="W197" s="5"/>
      <c r="X197" s="6"/>
      <c r="Y197" s="6"/>
    </row>
    <row r="198" spans="1:25" ht="121.5" customHeight="1" x14ac:dyDescent="0.25">
      <c r="A198" s="38" t="s">
        <v>614</v>
      </c>
      <c r="B198" s="88" t="s">
        <v>317</v>
      </c>
      <c r="C198" s="89"/>
      <c r="D198" s="89"/>
      <c r="E198" s="90"/>
      <c r="F198" s="36"/>
      <c r="G198" s="37"/>
      <c r="H198" s="30"/>
      <c r="I198" s="30"/>
      <c r="J198" s="99" t="s">
        <v>378</v>
      </c>
      <c r="K198" s="100"/>
      <c r="L198" s="26" t="s">
        <v>317</v>
      </c>
      <c r="M198" s="34" t="s">
        <v>49</v>
      </c>
      <c r="N198" s="49">
        <v>183</v>
      </c>
      <c r="O198" s="2">
        <v>8141980</v>
      </c>
      <c r="P198" s="2">
        <v>3727379.48</v>
      </c>
      <c r="Q198" s="2">
        <v>3337940</v>
      </c>
      <c r="R198" s="2">
        <v>0</v>
      </c>
      <c r="S198" s="2">
        <v>0</v>
      </c>
      <c r="T198" s="3"/>
      <c r="U198" s="4"/>
      <c r="V198" s="12"/>
      <c r="W198" s="5"/>
      <c r="X198" s="6"/>
      <c r="Y198" s="6"/>
    </row>
    <row r="199" spans="1:25" ht="73.5" customHeight="1" x14ac:dyDescent="0.25">
      <c r="A199" s="38" t="s">
        <v>611</v>
      </c>
      <c r="B199" s="88" t="s">
        <v>563</v>
      </c>
      <c r="C199" s="89"/>
      <c r="D199" s="89"/>
      <c r="E199" s="29"/>
      <c r="F199" s="36"/>
      <c r="G199" s="37"/>
      <c r="H199" s="30"/>
      <c r="I199" s="30"/>
      <c r="J199" s="99" t="s">
        <v>564</v>
      </c>
      <c r="K199" s="100"/>
      <c r="L199" s="26" t="s">
        <v>563</v>
      </c>
      <c r="M199" s="34" t="s">
        <v>177</v>
      </c>
      <c r="N199" s="49">
        <v>184</v>
      </c>
      <c r="O199" s="2">
        <v>0</v>
      </c>
      <c r="P199" s="2">
        <v>0</v>
      </c>
      <c r="Q199" s="2">
        <v>5481861</v>
      </c>
      <c r="R199" s="2">
        <v>0</v>
      </c>
      <c r="S199" s="2">
        <v>0</v>
      </c>
      <c r="T199" s="3"/>
      <c r="U199" s="4"/>
      <c r="V199" s="12"/>
      <c r="W199" s="5"/>
      <c r="X199" s="6"/>
      <c r="Y199" s="6"/>
    </row>
    <row r="200" spans="1:25" ht="51" customHeight="1" x14ac:dyDescent="0.25">
      <c r="A200" s="38" t="s">
        <v>611</v>
      </c>
      <c r="B200" s="88" t="s">
        <v>167</v>
      </c>
      <c r="C200" s="89"/>
      <c r="D200" s="89"/>
      <c r="E200" s="90"/>
      <c r="F200" s="30"/>
      <c r="G200" s="30"/>
      <c r="H200" s="30"/>
      <c r="I200" s="30"/>
      <c r="J200" s="99" t="s">
        <v>94</v>
      </c>
      <c r="K200" s="100"/>
      <c r="L200" s="26" t="s">
        <v>280</v>
      </c>
      <c r="M200" s="34" t="s">
        <v>177</v>
      </c>
      <c r="N200" s="49">
        <v>185</v>
      </c>
      <c r="O200" s="2">
        <v>100000</v>
      </c>
      <c r="P200" s="2">
        <v>100000</v>
      </c>
      <c r="Q200" s="2">
        <v>100000</v>
      </c>
      <c r="R200" s="2">
        <v>100000</v>
      </c>
      <c r="S200" s="2">
        <v>100000</v>
      </c>
      <c r="T200" s="3"/>
      <c r="U200" s="4"/>
      <c r="V200" s="12"/>
      <c r="W200" s="5"/>
      <c r="X200" s="6"/>
      <c r="Y200" s="6"/>
    </row>
    <row r="201" spans="1:25" ht="116.25" customHeight="1" x14ac:dyDescent="0.25">
      <c r="A201" s="38" t="s">
        <v>612</v>
      </c>
      <c r="B201" s="88" t="s">
        <v>167</v>
      </c>
      <c r="C201" s="89"/>
      <c r="D201" s="89"/>
      <c r="E201" s="90"/>
      <c r="F201" s="30"/>
      <c r="G201" s="30"/>
      <c r="H201" s="30"/>
      <c r="I201" s="30"/>
      <c r="J201" s="91" t="s">
        <v>95</v>
      </c>
      <c r="K201" s="91"/>
      <c r="L201" s="26" t="s">
        <v>281</v>
      </c>
      <c r="M201" s="34" t="s">
        <v>48</v>
      </c>
      <c r="N201" s="49">
        <v>186</v>
      </c>
      <c r="O201" s="2">
        <v>13266693.26</v>
      </c>
      <c r="P201" s="2">
        <v>11056000</v>
      </c>
      <c r="Q201" s="2">
        <v>18777225.899999999</v>
      </c>
      <c r="R201" s="2">
        <v>23229297.43</v>
      </c>
      <c r="S201" s="2">
        <v>22757886.43</v>
      </c>
      <c r="T201" s="3">
        <v>13266693.26</v>
      </c>
      <c r="U201" s="4"/>
      <c r="V201" s="12"/>
      <c r="W201" s="5"/>
      <c r="X201" s="6"/>
      <c r="Y201" s="6"/>
    </row>
    <row r="202" spans="1:25" ht="74.25" customHeight="1" x14ac:dyDescent="0.25">
      <c r="A202" s="38" t="s">
        <v>613</v>
      </c>
      <c r="B202" s="88" t="s">
        <v>167</v>
      </c>
      <c r="C202" s="89"/>
      <c r="D202" s="89"/>
      <c r="E202" s="90"/>
      <c r="F202" s="30"/>
      <c r="G202" s="30"/>
      <c r="H202" s="30"/>
      <c r="I202" s="30"/>
      <c r="J202" s="91" t="s">
        <v>295</v>
      </c>
      <c r="K202" s="91"/>
      <c r="L202" s="26" t="s">
        <v>296</v>
      </c>
      <c r="M202" s="34" t="s">
        <v>33</v>
      </c>
      <c r="N202" s="49">
        <v>187</v>
      </c>
      <c r="O202" s="2">
        <v>36981273.659999996</v>
      </c>
      <c r="P202" s="2">
        <v>36107831.060000002</v>
      </c>
      <c r="Q202" s="2">
        <v>0</v>
      </c>
      <c r="R202" s="2">
        <v>0</v>
      </c>
      <c r="S202" s="2">
        <v>0</v>
      </c>
      <c r="T202" s="3"/>
      <c r="U202" s="4"/>
      <c r="V202" s="12"/>
      <c r="W202" s="5"/>
      <c r="X202" s="6"/>
      <c r="Y202" s="6"/>
    </row>
    <row r="203" spans="1:25" ht="72" customHeight="1" x14ac:dyDescent="0.25">
      <c r="A203" s="38" t="s">
        <v>614</v>
      </c>
      <c r="B203" s="88" t="s">
        <v>279</v>
      </c>
      <c r="C203" s="89"/>
      <c r="D203" s="89"/>
      <c r="E203" s="90"/>
      <c r="F203" s="30"/>
      <c r="G203" s="30"/>
      <c r="H203" s="30"/>
      <c r="I203" s="30"/>
      <c r="J203" s="91" t="s">
        <v>278</v>
      </c>
      <c r="K203" s="91"/>
      <c r="L203" s="26" t="s">
        <v>282</v>
      </c>
      <c r="M203" s="34" t="s">
        <v>49</v>
      </c>
      <c r="N203" s="49">
        <v>188</v>
      </c>
      <c r="O203" s="18">
        <v>4099029.46</v>
      </c>
      <c r="P203" s="18">
        <v>4099029.46</v>
      </c>
      <c r="Q203" s="18">
        <v>833141.36</v>
      </c>
      <c r="R203" s="2">
        <v>0</v>
      </c>
      <c r="S203" s="2">
        <v>0</v>
      </c>
      <c r="T203" s="3">
        <f t="shared" si="3"/>
        <v>9031200.2799999993</v>
      </c>
      <c r="U203" s="4" t="s">
        <v>393</v>
      </c>
      <c r="V203" s="20">
        <f>Q203+Q204+Q205+Q206+Q207+Q208+Q209+Q210+Q211+Q212+Q213</f>
        <v>14368287.27</v>
      </c>
      <c r="W203" s="5"/>
      <c r="X203" s="6"/>
      <c r="Y203" s="6"/>
    </row>
    <row r="204" spans="1:25" ht="75" customHeight="1" x14ac:dyDescent="0.25">
      <c r="A204" s="38" t="s">
        <v>615</v>
      </c>
      <c r="B204" s="88" t="s">
        <v>279</v>
      </c>
      <c r="C204" s="89"/>
      <c r="D204" s="89"/>
      <c r="E204" s="90"/>
      <c r="F204" s="30"/>
      <c r="G204" s="30"/>
      <c r="H204" s="30"/>
      <c r="I204" s="30"/>
      <c r="J204" s="91" t="s">
        <v>283</v>
      </c>
      <c r="K204" s="91"/>
      <c r="L204" s="26" t="s">
        <v>282</v>
      </c>
      <c r="M204" s="34" t="s">
        <v>34</v>
      </c>
      <c r="N204" s="49">
        <v>189</v>
      </c>
      <c r="O204" s="18">
        <v>2752012.7</v>
      </c>
      <c r="P204" s="2">
        <v>2393766.09</v>
      </c>
      <c r="Q204" s="18">
        <v>2805897.03</v>
      </c>
      <c r="R204" s="2">
        <v>0</v>
      </c>
      <c r="S204" s="2">
        <v>0</v>
      </c>
      <c r="T204" s="3">
        <f t="shared" si="3"/>
        <v>7951675.8200000003</v>
      </c>
      <c r="U204" s="4"/>
      <c r="V204" s="22">
        <f>O203+O204+O205+O206+O207+O208+O209+O210+O211+O212+O213</f>
        <v>15614811.49</v>
      </c>
      <c r="W204" s="5"/>
      <c r="X204" s="6"/>
      <c r="Y204" s="6"/>
    </row>
    <row r="205" spans="1:25" ht="78.75" customHeight="1" x14ac:dyDescent="0.25">
      <c r="A205" s="38" t="s">
        <v>616</v>
      </c>
      <c r="B205" s="88" t="s">
        <v>279</v>
      </c>
      <c r="C205" s="89"/>
      <c r="D205" s="89"/>
      <c r="E205" s="90"/>
      <c r="F205" s="30"/>
      <c r="G205" s="30"/>
      <c r="H205" s="30"/>
      <c r="I205" s="30"/>
      <c r="J205" s="91" t="s">
        <v>284</v>
      </c>
      <c r="K205" s="91"/>
      <c r="L205" s="26" t="s">
        <v>282</v>
      </c>
      <c r="M205" s="34" t="s">
        <v>181</v>
      </c>
      <c r="N205" s="49">
        <v>190</v>
      </c>
      <c r="O205" s="18">
        <f>1720830-374495.59</f>
        <v>1346334.41</v>
      </c>
      <c r="P205" s="18">
        <f>1720830-374495.59</f>
        <v>1346334.41</v>
      </c>
      <c r="Q205" s="18">
        <v>893539</v>
      </c>
      <c r="R205" s="2">
        <v>0</v>
      </c>
      <c r="S205" s="2">
        <v>0</v>
      </c>
      <c r="T205" s="3">
        <f t="shared" si="3"/>
        <v>3586207.82</v>
      </c>
      <c r="U205" s="4"/>
      <c r="V205" s="12"/>
      <c r="W205" s="5"/>
      <c r="X205" s="6"/>
      <c r="Y205" s="6"/>
    </row>
    <row r="206" spans="1:25" ht="67.5" customHeight="1" x14ac:dyDescent="0.25">
      <c r="A206" s="38" t="s">
        <v>617</v>
      </c>
      <c r="B206" s="88" t="s">
        <v>279</v>
      </c>
      <c r="C206" s="89"/>
      <c r="D206" s="89"/>
      <c r="E206" s="90"/>
      <c r="F206" s="30"/>
      <c r="G206" s="30"/>
      <c r="H206" s="30"/>
      <c r="I206" s="30"/>
      <c r="J206" s="91" t="s">
        <v>285</v>
      </c>
      <c r="K206" s="91"/>
      <c r="L206" s="26" t="s">
        <v>282</v>
      </c>
      <c r="M206" s="34" t="s">
        <v>45</v>
      </c>
      <c r="N206" s="49">
        <v>191</v>
      </c>
      <c r="O206" s="18">
        <f>1887055-485309.77</f>
        <v>1401745.23</v>
      </c>
      <c r="P206" s="2">
        <v>1394345.51</v>
      </c>
      <c r="Q206" s="18">
        <v>1932410</v>
      </c>
      <c r="R206" s="2">
        <v>0</v>
      </c>
      <c r="S206" s="2">
        <v>0</v>
      </c>
      <c r="T206" s="3">
        <f t="shared" si="3"/>
        <v>4728500.74</v>
      </c>
      <c r="U206" s="4"/>
      <c r="V206" s="12"/>
      <c r="W206" s="5"/>
      <c r="X206" s="6"/>
      <c r="Y206" s="6"/>
    </row>
    <row r="207" spans="1:25" ht="78.75" customHeight="1" x14ac:dyDescent="0.25">
      <c r="A207" s="38" t="s">
        <v>618</v>
      </c>
      <c r="B207" s="88" t="s">
        <v>279</v>
      </c>
      <c r="C207" s="89"/>
      <c r="D207" s="89"/>
      <c r="E207" s="90"/>
      <c r="F207" s="30"/>
      <c r="G207" s="30"/>
      <c r="H207" s="30"/>
      <c r="I207" s="30"/>
      <c r="J207" s="91" t="s">
        <v>286</v>
      </c>
      <c r="K207" s="91"/>
      <c r="L207" s="26" t="s">
        <v>282</v>
      </c>
      <c r="M207" s="34" t="s">
        <v>287</v>
      </c>
      <c r="N207" s="49">
        <v>192</v>
      </c>
      <c r="O207" s="18">
        <f>1351635.6-376985.38</f>
        <v>974650.22000000009</v>
      </c>
      <c r="P207" s="18">
        <f>1351635.6-376985.38</f>
        <v>974650.22000000009</v>
      </c>
      <c r="Q207" s="18">
        <v>778631.05</v>
      </c>
      <c r="R207" s="2">
        <v>0</v>
      </c>
      <c r="S207" s="2">
        <v>0</v>
      </c>
      <c r="T207" s="3">
        <f t="shared" si="3"/>
        <v>2727931.49</v>
      </c>
      <c r="U207" s="4"/>
      <c r="V207" s="12"/>
      <c r="W207" s="5"/>
      <c r="X207" s="6"/>
      <c r="Y207" s="6"/>
    </row>
    <row r="208" spans="1:25" ht="75.75" customHeight="1" x14ac:dyDescent="0.25">
      <c r="A208" s="38" t="s">
        <v>619</v>
      </c>
      <c r="B208" s="88" t="s">
        <v>167</v>
      </c>
      <c r="C208" s="89"/>
      <c r="D208" s="89"/>
      <c r="E208" s="90"/>
      <c r="F208" s="30"/>
      <c r="G208" s="30"/>
      <c r="H208" s="30"/>
      <c r="I208" s="30"/>
      <c r="J208" s="91" t="s">
        <v>288</v>
      </c>
      <c r="K208" s="91"/>
      <c r="L208" s="26" t="s">
        <v>282</v>
      </c>
      <c r="M208" s="34" t="s">
        <v>40</v>
      </c>
      <c r="N208" s="49">
        <v>193</v>
      </c>
      <c r="O208" s="18">
        <f>1350000-557920.85</f>
        <v>792079.15</v>
      </c>
      <c r="P208" s="18">
        <f>1350000-557920.85</f>
        <v>792079.15</v>
      </c>
      <c r="Q208" s="18">
        <v>1765520</v>
      </c>
      <c r="R208" s="2">
        <v>0</v>
      </c>
      <c r="S208" s="2">
        <v>0</v>
      </c>
      <c r="T208" s="3">
        <f t="shared" si="3"/>
        <v>3349678.3</v>
      </c>
      <c r="U208" s="4"/>
      <c r="V208" s="12"/>
      <c r="W208" s="5"/>
      <c r="X208" s="6"/>
      <c r="Y208" s="6"/>
    </row>
    <row r="209" spans="1:25" ht="67.5" customHeight="1" x14ac:dyDescent="0.25">
      <c r="A209" s="38" t="s">
        <v>613</v>
      </c>
      <c r="B209" s="88" t="s">
        <v>167</v>
      </c>
      <c r="C209" s="89"/>
      <c r="D209" s="89"/>
      <c r="E209" s="90"/>
      <c r="F209" s="30"/>
      <c r="G209" s="30"/>
      <c r="H209" s="30"/>
      <c r="I209" s="30"/>
      <c r="J209" s="91" t="s">
        <v>290</v>
      </c>
      <c r="K209" s="91"/>
      <c r="L209" s="26" t="s">
        <v>282</v>
      </c>
      <c r="M209" s="34" t="s">
        <v>33</v>
      </c>
      <c r="N209" s="49">
        <v>194</v>
      </c>
      <c r="O209" s="18">
        <f>2623868-832393.09</f>
        <v>1791474.9100000001</v>
      </c>
      <c r="P209" s="2">
        <v>1773513.62</v>
      </c>
      <c r="Q209" s="18">
        <v>0</v>
      </c>
      <c r="R209" s="2">
        <v>0</v>
      </c>
      <c r="S209" s="2">
        <v>0</v>
      </c>
      <c r="T209" s="3">
        <f t="shared" si="3"/>
        <v>3564988.5300000003</v>
      </c>
      <c r="U209" s="4"/>
      <c r="V209" s="12"/>
      <c r="W209" s="5"/>
      <c r="X209" s="6"/>
      <c r="Y209" s="6"/>
    </row>
    <row r="210" spans="1:25" ht="81" customHeight="1" x14ac:dyDescent="0.25">
      <c r="A210" s="38" t="s">
        <v>620</v>
      </c>
      <c r="B210" s="88" t="s">
        <v>167</v>
      </c>
      <c r="C210" s="89"/>
      <c r="D210" s="89"/>
      <c r="E210" s="90"/>
      <c r="F210" s="30"/>
      <c r="G210" s="30"/>
      <c r="H210" s="30"/>
      <c r="I210" s="30"/>
      <c r="J210" s="91" t="s">
        <v>395</v>
      </c>
      <c r="K210" s="91"/>
      <c r="L210" s="26" t="s">
        <v>282</v>
      </c>
      <c r="M210" s="34" t="s">
        <v>42</v>
      </c>
      <c r="N210" s="49">
        <v>195</v>
      </c>
      <c r="O210" s="18"/>
      <c r="P210" s="2"/>
      <c r="Q210" s="18">
        <v>1476707.4</v>
      </c>
      <c r="R210" s="2">
        <v>0</v>
      </c>
      <c r="S210" s="2">
        <v>0</v>
      </c>
      <c r="T210" s="3"/>
      <c r="U210" s="4"/>
      <c r="V210" s="12"/>
      <c r="W210" s="5"/>
      <c r="X210" s="6"/>
      <c r="Y210" s="6"/>
    </row>
    <row r="211" spans="1:25" ht="78.75" customHeight="1" x14ac:dyDescent="0.25">
      <c r="A211" s="38" t="s">
        <v>621</v>
      </c>
      <c r="B211" s="88" t="s">
        <v>167</v>
      </c>
      <c r="C211" s="89"/>
      <c r="D211" s="89"/>
      <c r="E211" s="90"/>
      <c r="F211" s="30"/>
      <c r="G211" s="30"/>
      <c r="H211" s="30"/>
      <c r="I211" s="30"/>
      <c r="J211" s="91" t="s">
        <v>291</v>
      </c>
      <c r="K211" s="91"/>
      <c r="L211" s="26" t="s">
        <v>282</v>
      </c>
      <c r="M211" s="34" t="s">
        <v>289</v>
      </c>
      <c r="N211" s="49">
        <v>196</v>
      </c>
      <c r="O211" s="18">
        <f>1963658.25-563540.06</f>
        <v>1400118.19</v>
      </c>
      <c r="P211" s="2">
        <v>1326483.81</v>
      </c>
      <c r="Q211" s="18">
        <v>1567041.5</v>
      </c>
      <c r="R211" s="2">
        <v>0</v>
      </c>
      <c r="S211" s="2">
        <v>0</v>
      </c>
      <c r="T211" s="3">
        <f t="shared" si="3"/>
        <v>4293643.5</v>
      </c>
      <c r="U211" s="4"/>
      <c r="V211" s="12"/>
      <c r="W211" s="5"/>
      <c r="X211" s="6"/>
      <c r="Y211" s="6"/>
    </row>
    <row r="212" spans="1:25" ht="67.5" customHeight="1" x14ac:dyDescent="0.25">
      <c r="A212" s="38" t="s">
        <v>622</v>
      </c>
      <c r="B212" s="88" t="s">
        <v>167</v>
      </c>
      <c r="C212" s="89"/>
      <c r="D212" s="89"/>
      <c r="E212" s="90"/>
      <c r="F212" s="30"/>
      <c r="G212" s="30"/>
      <c r="H212" s="30"/>
      <c r="I212" s="30"/>
      <c r="J212" s="91" t="s">
        <v>292</v>
      </c>
      <c r="K212" s="91"/>
      <c r="L212" s="26" t="s">
        <v>282</v>
      </c>
      <c r="M212" s="34" t="s">
        <v>293</v>
      </c>
      <c r="N212" s="49">
        <v>197</v>
      </c>
      <c r="O212" s="18">
        <f>872224-358909.73</f>
        <v>513314.27</v>
      </c>
      <c r="P212" s="2">
        <v>513314.27</v>
      </c>
      <c r="Q212" s="18">
        <v>1377713.83</v>
      </c>
      <c r="R212" s="2">
        <v>0</v>
      </c>
      <c r="S212" s="2">
        <v>0</v>
      </c>
      <c r="T212" s="3">
        <f t="shared" si="3"/>
        <v>2404342.37</v>
      </c>
      <c r="U212" s="4"/>
      <c r="V212" s="12"/>
      <c r="W212" s="5"/>
      <c r="X212" s="6"/>
      <c r="Y212" s="6"/>
    </row>
    <row r="213" spans="1:25" ht="75" customHeight="1" x14ac:dyDescent="0.25">
      <c r="A213" s="38" t="s">
        <v>623</v>
      </c>
      <c r="B213" s="88" t="s">
        <v>167</v>
      </c>
      <c r="C213" s="89"/>
      <c r="D213" s="89"/>
      <c r="E213" s="90"/>
      <c r="F213" s="30"/>
      <c r="G213" s="30"/>
      <c r="H213" s="30"/>
      <c r="I213" s="30"/>
      <c r="J213" s="91" t="s">
        <v>294</v>
      </c>
      <c r="K213" s="91"/>
      <c r="L213" s="26" t="s">
        <v>282</v>
      </c>
      <c r="M213" s="34" t="s">
        <v>36</v>
      </c>
      <c r="N213" s="49">
        <v>198</v>
      </c>
      <c r="O213" s="18">
        <v>544052.94999999995</v>
      </c>
      <c r="P213" s="2">
        <v>544052.94999999995</v>
      </c>
      <c r="Q213" s="18">
        <v>937686.1</v>
      </c>
      <c r="R213" s="2">
        <v>0</v>
      </c>
      <c r="S213" s="2">
        <v>0</v>
      </c>
      <c r="T213" s="3">
        <f t="shared" si="3"/>
        <v>2025792</v>
      </c>
      <c r="U213" s="4"/>
      <c r="V213" s="5"/>
      <c r="W213" s="5"/>
      <c r="X213" s="6"/>
      <c r="Y213" s="6"/>
    </row>
    <row r="214" spans="1:25" ht="69.75" customHeight="1" x14ac:dyDescent="0.25">
      <c r="A214" s="38" t="s">
        <v>612</v>
      </c>
      <c r="B214" s="88" t="s">
        <v>167</v>
      </c>
      <c r="C214" s="89"/>
      <c r="D214" s="89"/>
      <c r="E214" s="90"/>
      <c r="F214" s="30"/>
      <c r="G214" s="30"/>
      <c r="H214" s="30"/>
      <c r="I214" s="30"/>
      <c r="J214" s="91" t="s">
        <v>397</v>
      </c>
      <c r="K214" s="91"/>
      <c r="L214" s="28" t="s">
        <v>386</v>
      </c>
      <c r="M214" s="34" t="s">
        <v>48</v>
      </c>
      <c r="N214" s="49">
        <v>199</v>
      </c>
      <c r="O214" s="2">
        <v>0</v>
      </c>
      <c r="P214" s="2">
        <v>0</v>
      </c>
      <c r="Q214" s="2">
        <v>0</v>
      </c>
      <c r="R214" s="84">
        <v>29440423.59</v>
      </c>
      <c r="S214" s="2">
        <v>2792025.15</v>
      </c>
      <c r="T214" s="3"/>
      <c r="U214" s="4"/>
      <c r="V214" s="5"/>
      <c r="W214" s="5"/>
      <c r="X214" s="6"/>
      <c r="Y214" s="6"/>
    </row>
    <row r="215" spans="1:25" ht="69.75" customHeight="1" x14ac:dyDescent="0.25">
      <c r="A215" s="38" t="s">
        <v>613</v>
      </c>
      <c r="B215" s="88" t="s">
        <v>167</v>
      </c>
      <c r="C215" s="89"/>
      <c r="D215" s="89"/>
      <c r="E215" s="29"/>
      <c r="F215" s="30"/>
      <c r="G215" s="30"/>
      <c r="H215" s="30"/>
      <c r="I215" s="30"/>
      <c r="J215" s="99" t="s">
        <v>565</v>
      </c>
      <c r="K215" s="100"/>
      <c r="L215" s="28" t="s">
        <v>566</v>
      </c>
      <c r="M215" s="34" t="s">
        <v>33</v>
      </c>
      <c r="N215" s="49">
        <v>200</v>
      </c>
      <c r="O215" s="2">
        <v>0</v>
      </c>
      <c r="P215" s="2">
        <v>0</v>
      </c>
      <c r="Q215" s="2">
        <v>1069529</v>
      </c>
      <c r="R215" s="2">
        <v>0</v>
      </c>
      <c r="S215" s="2">
        <v>0</v>
      </c>
      <c r="T215" s="3"/>
      <c r="U215" s="4"/>
      <c r="V215" s="5"/>
      <c r="W215" s="5"/>
      <c r="X215" s="6"/>
      <c r="Y215" s="6"/>
    </row>
    <row r="216" spans="1:25" ht="91.5" customHeight="1" x14ac:dyDescent="0.25">
      <c r="A216" s="38" t="s">
        <v>626</v>
      </c>
      <c r="B216" s="88" t="s">
        <v>297</v>
      </c>
      <c r="C216" s="89"/>
      <c r="D216" s="89"/>
      <c r="E216" s="90"/>
      <c r="F216" s="30"/>
      <c r="G216" s="30"/>
      <c r="H216" s="30"/>
      <c r="I216" s="30"/>
      <c r="J216" s="91" t="s">
        <v>114</v>
      </c>
      <c r="K216" s="91"/>
      <c r="L216" s="26" t="s">
        <v>96</v>
      </c>
      <c r="M216" s="34" t="s">
        <v>177</v>
      </c>
      <c r="N216" s="49">
        <v>201</v>
      </c>
      <c r="O216" s="2">
        <v>185572.51</v>
      </c>
      <c r="P216" s="2">
        <v>16394.060000000001</v>
      </c>
      <c r="Q216" s="2">
        <v>203042.01</v>
      </c>
      <c r="R216" s="2">
        <v>189758.89</v>
      </c>
      <c r="S216" s="2">
        <v>189758.89</v>
      </c>
      <c r="T216" s="3">
        <f t="shared" si="3"/>
        <v>784526.36</v>
      </c>
      <c r="U216" s="4"/>
      <c r="V216" s="5"/>
      <c r="W216" s="5"/>
      <c r="X216" s="6"/>
      <c r="Y216" s="6"/>
    </row>
    <row r="217" spans="1:25" ht="91.5" customHeight="1" x14ac:dyDescent="0.25">
      <c r="A217" s="38" t="s">
        <v>612</v>
      </c>
      <c r="B217" s="88" t="s">
        <v>297</v>
      </c>
      <c r="C217" s="89"/>
      <c r="D217" s="89"/>
      <c r="E217" s="90"/>
      <c r="F217" s="30"/>
      <c r="G217" s="30"/>
      <c r="H217" s="30"/>
      <c r="I217" s="30"/>
      <c r="J217" s="91" t="s">
        <v>115</v>
      </c>
      <c r="K217" s="91"/>
      <c r="L217" s="26" t="s">
        <v>97</v>
      </c>
      <c r="M217" s="34" t="s">
        <v>48</v>
      </c>
      <c r="N217" s="49">
        <v>202</v>
      </c>
      <c r="O217" s="2">
        <v>1412556.68</v>
      </c>
      <c r="P217" s="2">
        <v>1009342.55</v>
      </c>
      <c r="Q217" s="2">
        <v>1553800.37</v>
      </c>
      <c r="R217" s="2">
        <v>1452262.34</v>
      </c>
      <c r="S217" s="2">
        <v>1452262.34</v>
      </c>
      <c r="T217" s="3"/>
      <c r="U217" s="4"/>
      <c r="V217" s="5"/>
      <c r="W217" s="5"/>
      <c r="X217" s="6"/>
      <c r="Y217" s="6"/>
    </row>
    <row r="218" spans="1:25" ht="91.5" customHeight="1" x14ac:dyDescent="0.25">
      <c r="A218" s="38" t="s">
        <v>624</v>
      </c>
      <c r="B218" s="88" t="s">
        <v>297</v>
      </c>
      <c r="C218" s="89"/>
      <c r="D218" s="89"/>
      <c r="E218" s="90"/>
      <c r="F218" s="30"/>
      <c r="G218" s="30"/>
      <c r="H218" s="30"/>
      <c r="I218" s="30"/>
      <c r="J218" s="91" t="s">
        <v>116</v>
      </c>
      <c r="K218" s="91"/>
      <c r="L218" s="26" t="s">
        <v>300</v>
      </c>
      <c r="M218" s="34" t="s">
        <v>299</v>
      </c>
      <c r="N218" s="49">
        <v>203</v>
      </c>
      <c r="O218" s="2">
        <v>171932.11</v>
      </c>
      <c r="P218" s="2">
        <v>171932.11</v>
      </c>
      <c r="Q218" s="2">
        <v>218403.13</v>
      </c>
      <c r="R218" s="2">
        <v>218403.13</v>
      </c>
      <c r="S218" s="2">
        <v>218403.13</v>
      </c>
      <c r="T218" s="3"/>
      <c r="U218" s="4"/>
      <c r="V218" s="5"/>
      <c r="W218" s="5"/>
      <c r="X218" s="6"/>
      <c r="Y218" s="6"/>
    </row>
    <row r="219" spans="1:25" ht="91.5" customHeight="1" x14ac:dyDescent="0.25">
      <c r="A219" s="38" t="s">
        <v>624</v>
      </c>
      <c r="B219" s="88" t="s">
        <v>297</v>
      </c>
      <c r="C219" s="89"/>
      <c r="D219" s="89"/>
      <c r="E219" s="90"/>
      <c r="F219" s="30"/>
      <c r="G219" s="30"/>
      <c r="H219" s="30"/>
      <c r="I219" s="30"/>
      <c r="J219" s="91" t="s">
        <v>117</v>
      </c>
      <c r="K219" s="91"/>
      <c r="L219" s="26" t="s">
        <v>51</v>
      </c>
      <c r="M219" s="34" t="s">
        <v>299</v>
      </c>
      <c r="N219" s="49">
        <v>204</v>
      </c>
      <c r="O219" s="2">
        <v>2474502.83</v>
      </c>
      <c r="P219" s="2">
        <v>1988314.41</v>
      </c>
      <c r="Q219" s="2">
        <v>2717984.81</v>
      </c>
      <c r="R219" s="2">
        <v>2540283.16</v>
      </c>
      <c r="S219" s="2">
        <v>2540283.16</v>
      </c>
      <c r="T219" s="3"/>
      <c r="U219" s="4"/>
      <c r="V219" s="5"/>
      <c r="W219" s="5"/>
      <c r="X219" s="6"/>
      <c r="Y219" s="6"/>
    </row>
    <row r="220" spans="1:25" ht="91.5" customHeight="1" x14ac:dyDescent="0.25">
      <c r="A220" s="38" t="s">
        <v>625</v>
      </c>
      <c r="B220" s="88" t="s">
        <v>297</v>
      </c>
      <c r="C220" s="89"/>
      <c r="D220" s="89"/>
      <c r="E220" s="90"/>
      <c r="F220" s="30"/>
      <c r="G220" s="30"/>
      <c r="H220" s="30"/>
      <c r="I220" s="30"/>
      <c r="J220" s="91" t="s">
        <v>118</v>
      </c>
      <c r="K220" s="91"/>
      <c r="L220" s="26" t="s">
        <v>98</v>
      </c>
      <c r="M220" s="34" t="s">
        <v>164</v>
      </c>
      <c r="N220" s="49">
        <v>205</v>
      </c>
      <c r="O220" s="2">
        <v>694359.31</v>
      </c>
      <c r="P220" s="2">
        <v>663443.55000000005</v>
      </c>
      <c r="Q220" s="2">
        <v>883170.86</v>
      </c>
      <c r="R220" s="2">
        <v>668279.31999999995</v>
      </c>
      <c r="S220" s="2">
        <v>668279.31999999995</v>
      </c>
      <c r="T220" s="3"/>
      <c r="U220" s="4"/>
      <c r="V220" s="5"/>
      <c r="W220" s="5"/>
      <c r="X220" s="6"/>
      <c r="Y220" s="6"/>
    </row>
    <row r="221" spans="1:25" ht="91.5" customHeight="1" x14ac:dyDescent="0.25">
      <c r="A221" s="38" t="s">
        <v>625</v>
      </c>
      <c r="B221" s="88" t="s">
        <v>297</v>
      </c>
      <c r="C221" s="89"/>
      <c r="D221" s="89"/>
      <c r="E221" s="90"/>
      <c r="F221" s="30"/>
      <c r="G221" s="30"/>
      <c r="H221" s="30"/>
      <c r="I221" s="30"/>
      <c r="J221" s="91" t="s">
        <v>119</v>
      </c>
      <c r="K221" s="91"/>
      <c r="L221" s="26" t="s">
        <v>99</v>
      </c>
      <c r="M221" s="34" t="s">
        <v>164</v>
      </c>
      <c r="N221" s="49">
        <v>206</v>
      </c>
      <c r="O221" s="18">
        <v>23928808.440000001</v>
      </c>
      <c r="P221" s="2">
        <v>20612023.829999998</v>
      </c>
      <c r="Q221" s="18">
        <v>26448916.59</v>
      </c>
      <c r="R221" s="2">
        <v>29207916.699999999</v>
      </c>
      <c r="S221" s="2">
        <v>32197336.170000002</v>
      </c>
      <c r="T221" s="3"/>
      <c r="U221" s="4"/>
      <c r="V221" s="5"/>
      <c r="W221" s="5"/>
      <c r="X221" s="6"/>
      <c r="Y221" s="6"/>
    </row>
    <row r="222" spans="1:25" ht="91.5" customHeight="1" x14ac:dyDescent="0.25">
      <c r="A222" s="38" t="s">
        <v>625</v>
      </c>
      <c r="B222" s="88" t="s">
        <v>297</v>
      </c>
      <c r="C222" s="89"/>
      <c r="D222" s="89"/>
      <c r="E222" s="90"/>
      <c r="F222" s="30"/>
      <c r="G222" s="30"/>
      <c r="H222" s="30"/>
      <c r="I222" s="30"/>
      <c r="J222" s="91" t="s">
        <v>120</v>
      </c>
      <c r="K222" s="91"/>
      <c r="L222" s="26" t="s">
        <v>100</v>
      </c>
      <c r="M222" s="34" t="s">
        <v>164</v>
      </c>
      <c r="N222" s="49">
        <v>207</v>
      </c>
      <c r="O222" s="2">
        <v>53027.23</v>
      </c>
      <c r="P222" s="2">
        <v>53027.23</v>
      </c>
      <c r="Q222" s="2">
        <v>97766.85</v>
      </c>
      <c r="R222" s="2">
        <v>48378.93</v>
      </c>
      <c r="S222" s="2">
        <v>50314.17</v>
      </c>
      <c r="T222" s="3"/>
      <c r="U222" s="4"/>
      <c r="V222" s="5"/>
      <c r="W222" s="5"/>
      <c r="X222" s="6"/>
      <c r="Y222" s="6"/>
    </row>
    <row r="223" spans="1:25" ht="109.5" customHeight="1" x14ac:dyDescent="0.25">
      <c r="A223" s="38" t="s">
        <v>611</v>
      </c>
      <c r="B223" s="88" t="s">
        <v>297</v>
      </c>
      <c r="C223" s="89"/>
      <c r="D223" s="89"/>
      <c r="E223" s="90"/>
      <c r="F223" s="30"/>
      <c r="G223" s="30"/>
      <c r="H223" s="30"/>
      <c r="I223" s="30"/>
      <c r="J223" s="91" t="s">
        <v>121</v>
      </c>
      <c r="K223" s="91"/>
      <c r="L223" s="26" t="s">
        <v>396</v>
      </c>
      <c r="M223" s="34" t="s">
        <v>177</v>
      </c>
      <c r="N223" s="49">
        <v>208</v>
      </c>
      <c r="O223" s="2">
        <v>1294587.47</v>
      </c>
      <c r="P223" s="2">
        <v>1072143.69</v>
      </c>
      <c r="Q223" s="2">
        <v>1421817.57</v>
      </c>
      <c r="R223" s="2">
        <v>1328970.1499999999</v>
      </c>
      <c r="S223" s="2">
        <v>1328970.1499999999</v>
      </c>
      <c r="T223" s="3"/>
      <c r="U223" s="4"/>
      <c r="V223" s="5"/>
      <c r="W223" s="5"/>
      <c r="X223" s="6"/>
      <c r="Y223" s="6"/>
    </row>
    <row r="224" spans="1:25" ht="91.5" customHeight="1" x14ac:dyDescent="0.25">
      <c r="A224" s="38" t="s">
        <v>611</v>
      </c>
      <c r="B224" s="88" t="s">
        <v>297</v>
      </c>
      <c r="C224" s="89"/>
      <c r="D224" s="89"/>
      <c r="E224" s="90"/>
      <c r="F224" s="30"/>
      <c r="G224" s="30"/>
      <c r="H224" s="30"/>
      <c r="I224" s="30"/>
      <c r="J224" s="91" t="s">
        <v>122</v>
      </c>
      <c r="K224" s="91"/>
      <c r="L224" s="26" t="s">
        <v>101</v>
      </c>
      <c r="M224" s="34" t="s">
        <v>177</v>
      </c>
      <c r="N224" s="49">
        <v>209</v>
      </c>
      <c r="O224" s="2">
        <v>599578.72</v>
      </c>
      <c r="P224" s="2">
        <v>420994.7</v>
      </c>
      <c r="Q224" s="2">
        <v>658957.6</v>
      </c>
      <c r="R224" s="2">
        <v>615637.31999999995</v>
      </c>
      <c r="S224" s="2">
        <v>615637.31999999995</v>
      </c>
      <c r="T224" s="3"/>
      <c r="U224" s="4"/>
      <c r="V224" s="5"/>
      <c r="W224" s="5"/>
      <c r="X224" s="6"/>
      <c r="Y224" s="6"/>
    </row>
    <row r="225" spans="1:25" ht="91.5" customHeight="1" x14ac:dyDescent="0.25">
      <c r="A225" s="38" t="s">
        <v>625</v>
      </c>
      <c r="B225" s="88" t="s">
        <v>297</v>
      </c>
      <c r="C225" s="89"/>
      <c r="D225" s="89"/>
      <c r="E225" s="90"/>
      <c r="F225" s="30"/>
      <c r="G225" s="30"/>
      <c r="H225" s="30"/>
      <c r="I225" s="30"/>
      <c r="J225" s="91" t="s">
        <v>123</v>
      </c>
      <c r="K225" s="91"/>
      <c r="L225" s="26" t="s">
        <v>50</v>
      </c>
      <c r="M225" s="34" t="s">
        <v>164</v>
      </c>
      <c r="N225" s="49">
        <v>210</v>
      </c>
      <c r="O225" s="18">
        <v>8100000</v>
      </c>
      <c r="P225" s="2">
        <v>7062979.7000000002</v>
      </c>
      <c r="Q225" s="18">
        <v>4840</v>
      </c>
      <c r="R225" s="2">
        <v>0</v>
      </c>
      <c r="S225" s="2">
        <v>0</v>
      </c>
      <c r="T225" s="3"/>
      <c r="U225" s="4"/>
      <c r="V225" s="5"/>
      <c r="W225" s="5"/>
      <c r="X225" s="6"/>
      <c r="Y225" s="6"/>
    </row>
    <row r="226" spans="1:25" ht="132" customHeight="1" x14ac:dyDescent="0.25">
      <c r="A226" s="38" t="s">
        <v>612</v>
      </c>
      <c r="B226" s="88" t="s">
        <v>297</v>
      </c>
      <c r="C226" s="89"/>
      <c r="D226" s="89"/>
      <c r="E226" s="90"/>
      <c r="F226" s="30"/>
      <c r="G226" s="30"/>
      <c r="H226" s="30"/>
      <c r="I226" s="30"/>
      <c r="J226" s="91" t="s">
        <v>124</v>
      </c>
      <c r="K226" s="91"/>
      <c r="L226" s="26" t="s">
        <v>102</v>
      </c>
      <c r="M226" s="34" t="s">
        <v>48</v>
      </c>
      <c r="N226" s="49">
        <v>211</v>
      </c>
      <c r="O226" s="2">
        <v>16268500.92</v>
      </c>
      <c r="P226" s="2">
        <v>14898500.92</v>
      </c>
      <c r="Q226" s="2">
        <v>18289966.91</v>
      </c>
      <c r="R226" s="2">
        <v>18858759.73</v>
      </c>
      <c r="S226" s="2">
        <v>18858759.73</v>
      </c>
      <c r="T226" s="3"/>
      <c r="U226" s="4"/>
      <c r="V226" s="5"/>
      <c r="W226" s="5"/>
      <c r="X226" s="6"/>
      <c r="Y226" s="6"/>
    </row>
    <row r="227" spans="1:25" ht="91.5" customHeight="1" x14ac:dyDescent="0.25">
      <c r="A227" s="38" t="s">
        <v>625</v>
      </c>
      <c r="B227" s="88" t="s">
        <v>297</v>
      </c>
      <c r="C227" s="89"/>
      <c r="D227" s="89"/>
      <c r="E227" s="90"/>
      <c r="F227" s="30"/>
      <c r="G227" s="30"/>
      <c r="H227" s="30"/>
      <c r="I227" s="30"/>
      <c r="J227" s="91" t="s">
        <v>125</v>
      </c>
      <c r="K227" s="91"/>
      <c r="L227" s="26" t="s">
        <v>298</v>
      </c>
      <c r="M227" s="34" t="s">
        <v>164</v>
      </c>
      <c r="N227" s="49">
        <v>212</v>
      </c>
      <c r="O227" s="2">
        <v>15666437.710000001</v>
      </c>
      <c r="P227" s="2">
        <v>11862682.09</v>
      </c>
      <c r="Q227" s="2">
        <v>17268119.149999999</v>
      </c>
      <c r="R227" s="2">
        <v>16147497.050000001</v>
      </c>
      <c r="S227" s="2">
        <v>16147296.310000001</v>
      </c>
      <c r="T227" s="3"/>
      <c r="U227" s="4"/>
      <c r="V227" s="5"/>
      <c r="W227" s="5"/>
      <c r="X227" s="6"/>
      <c r="Y227" s="6"/>
    </row>
    <row r="228" spans="1:25" ht="91.5" customHeight="1" x14ac:dyDescent="0.25">
      <c r="A228" s="38" t="s">
        <v>611</v>
      </c>
      <c r="B228" s="88" t="s">
        <v>297</v>
      </c>
      <c r="C228" s="89"/>
      <c r="D228" s="89"/>
      <c r="E228" s="90"/>
      <c r="F228" s="30"/>
      <c r="G228" s="30"/>
      <c r="H228" s="30"/>
      <c r="I228" s="30"/>
      <c r="J228" s="91" t="s">
        <v>126</v>
      </c>
      <c r="K228" s="91"/>
      <c r="L228" s="26" t="s">
        <v>318</v>
      </c>
      <c r="M228" s="34" t="s">
        <v>177</v>
      </c>
      <c r="N228" s="49">
        <v>213</v>
      </c>
      <c r="O228" s="2">
        <v>33000</v>
      </c>
      <c r="P228" s="2">
        <v>33000</v>
      </c>
      <c r="Q228" s="2">
        <v>33000</v>
      </c>
      <c r="R228" s="2">
        <v>33000</v>
      </c>
      <c r="S228" s="2">
        <v>33000</v>
      </c>
      <c r="T228" s="3"/>
      <c r="U228" s="4"/>
      <c r="V228" s="5"/>
      <c r="W228" s="5"/>
      <c r="X228" s="6"/>
      <c r="Y228" s="6"/>
    </row>
    <row r="229" spans="1:25" ht="158.25" customHeight="1" x14ac:dyDescent="0.25">
      <c r="A229" s="38" t="s">
        <v>612</v>
      </c>
      <c r="B229" s="88" t="s">
        <v>297</v>
      </c>
      <c r="C229" s="89"/>
      <c r="D229" s="89"/>
      <c r="E229" s="90"/>
      <c r="F229" s="30"/>
      <c r="G229" s="30"/>
      <c r="H229" s="30"/>
      <c r="I229" s="30"/>
      <c r="J229" s="91" t="s">
        <v>127</v>
      </c>
      <c r="K229" s="91"/>
      <c r="L229" s="26" t="s">
        <v>103</v>
      </c>
      <c r="M229" s="34" t="s">
        <v>48</v>
      </c>
      <c r="N229" s="49">
        <v>214</v>
      </c>
      <c r="O229" s="2">
        <v>43894231.359999999</v>
      </c>
      <c r="P229" s="2">
        <v>34661096.420000002</v>
      </c>
      <c r="Q229" s="2">
        <v>57204733.460000001</v>
      </c>
      <c r="R229" s="2">
        <v>44743235.740000002</v>
      </c>
      <c r="S229" s="2">
        <v>44743235.740000002</v>
      </c>
      <c r="T229" s="3">
        <f t="shared" si="3"/>
        <v>225246532.72000003</v>
      </c>
      <c r="U229" s="4"/>
      <c r="V229" s="5"/>
      <c r="W229" s="5"/>
      <c r="X229" s="6"/>
      <c r="Y229" s="6"/>
    </row>
    <row r="230" spans="1:25" ht="191.25" customHeight="1" x14ac:dyDescent="0.25">
      <c r="A230" s="38" t="s">
        <v>612</v>
      </c>
      <c r="B230" s="88" t="s">
        <v>297</v>
      </c>
      <c r="C230" s="89"/>
      <c r="D230" s="89"/>
      <c r="E230" s="90"/>
      <c r="F230" s="30"/>
      <c r="G230" s="30"/>
      <c r="H230" s="30"/>
      <c r="I230" s="30"/>
      <c r="J230" s="91" t="s">
        <v>323</v>
      </c>
      <c r="K230" s="91"/>
      <c r="L230" s="26" t="s">
        <v>104</v>
      </c>
      <c r="M230" s="34" t="s">
        <v>48</v>
      </c>
      <c r="N230" s="49">
        <v>215</v>
      </c>
      <c r="O230" s="2">
        <v>147484462.41999999</v>
      </c>
      <c r="P230" s="2">
        <v>121846744.56999999</v>
      </c>
      <c r="Q230" s="2">
        <v>163133658.94999999</v>
      </c>
      <c r="R230" s="2">
        <v>142121368.94999999</v>
      </c>
      <c r="S230" s="2">
        <v>142121368.94999999</v>
      </c>
      <c r="T230" s="3">
        <f t="shared" si="3"/>
        <v>716707603.83999991</v>
      </c>
      <c r="U230" s="4"/>
      <c r="V230" s="5"/>
      <c r="W230" s="5"/>
      <c r="X230" s="6"/>
      <c r="Y230" s="6"/>
    </row>
    <row r="231" spans="1:25" ht="102.75" customHeight="1" x14ac:dyDescent="0.25">
      <c r="A231" s="38" t="s">
        <v>624</v>
      </c>
      <c r="B231" s="88" t="s">
        <v>297</v>
      </c>
      <c r="C231" s="89"/>
      <c r="D231" s="89"/>
      <c r="E231" s="90"/>
      <c r="F231" s="30"/>
      <c r="G231" s="30"/>
      <c r="H231" s="30"/>
      <c r="I231" s="30"/>
      <c r="J231" s="91" t="s">
        <v>128</v>
      </c>
      <c r="K231" s="91"/>
      <c r="L231" s="38" t="s">
        <v>105</v>
      </c>
      <c r="M231" s="34" t="s">
        <v>299</v>
      </c>
      <c r="N231" s="49">
        <v>216</v>
      </c>
      <c r="O231" s="2">
        <v>146812.91</v>
      </c>
      <c r="P231" s="2">
        <v>129000</v>
      </c>
      <c r="Q231" s="2">
        <v>319102.56</v>
      </c>
      <c r="R231" s="2"/>
      <c r="S231" s="2"/>
      <c r="T231" s="3"/>
      <c r="U231" s="4"/>
      <c r="V231" s="5"/>
      <c r="W231" s="5"/>
      <c r="X231" s="6"/>
      <c r="Y231" s="6"/>
    </row>
    <row r="232" spans="1:25" ht="124.5" customHeight="1" x14ac:dyDescent="0.25">
      <c r="A232" s="38" t="s">
        <v>625</v>
      </c>
      <c r="B232" s="88" t="s">
        <v>297</v>
      </c>
      <c r="C232" s="89"/>
      <c r="D232" s="89"/>
      <c r="E232" s="90"/>
      <c r="F232" s="30"/>
      <c r="G232" s="30"/>
      <c r="H232" s="30"/>
      <c r="I232" s="30"/>
      <c r="J232" s="91" t="s">
        <v>129</v>
      </c>
      <c r="K232" s="91"/>
      <c r="L232" s="26" t="s">
        <v>106</v>
      </c>
      <c r="M232" s="34" t="s">
        <v>164</v>
      </c>
      <c r="N232" s="49">
        <v>217</v>
      </c>
      <c r="O232" s="18">
        <v>6696869.9199999999</v>
      </c>
      <c r="P232" s="2">
        <v>6408745.2000000002</v>
      </c>
      <c r="Q232" s="18">
        <v>7308491.9900000002</v>
      </c>
      <c r="R232" s="2">
        <v>6231950.7599999998</v>
      </c>
      <c r="S232" s="2">
        <v>6481231.71</v>
      </c>
      <c r="T232" s="3"/>
      <c r="U232" s="4"/>
      <c r="V232" s="5"/>
      <c r="W232" s="5"/>
      <c r="X232" s="6"/>
      <c r="Y232" s="6"/>
    </row>
    <row r="233" spans="1:25" ht="124.5" customHeight="1" x14ac:dyDescent="0.25">
      <c r="A233" s="38" t="s">
        <v>624</v>
      </c>
      <c r="B233" s="88" t="s">
        <v>297</v>
      </c>
      <c r="C233" s="89"/>
      <c r="D233" s="89"/>
      <c r="E233" s="90"/>
      <c r="F233" s="30"/>
      <c r="G233" s="30"/>
      <c r="H233" s="30"/>
      <c r="I233" s="30"/>
      <c r="J233" s="91" t="s">
        <v>394</v>
      </c>
      <c r="K233" s="91"/>
      <c r="L233" s="60" t="s">
        <v>398</v>
      </c>
      <c r="M233" s="34" t="s">
        <v>299</v>
      </c>
      <c r="N233" s="49">
        <v>218</v>
      </c>
      <c r="O233" s="2">
        <v>3915000</v>
      </c>
      <c r="P233" s="2">
        <v>0</v>
      </c>
      <c r="Q233" s="2">
        <v>2750000</v>
      </c>
      <c r="R233" s="2">
        <v>0</v>
      </c>
      <c r="S233" s="2">
        <v>0</v>
      </c>
      <c r="T233" s="3"/>
      <c r="U233" s="4"/>
      <c r="V233" s="5"/>
      <c r="W233" s="5"/>
      <c r="X233" s="6"/>
      <c r="Y233" s="6"/>
    </row>
    <row r="234" spans="1:25" ht="124.5" customHeight="1" x14ac:dyDescent="0.25">
      <c r="A234" s="38" t="s">
        <v>625</v>
      </c>
      <c r="B234" s="88" t="s">
        <v>297</v>
      </c>
      <c r="C234" s="89"/>
      <c r="D234" s="89"/>
      <c r="E234" s="90"/>
      <c r="F234" s="30"/>
      <c r="G234" s="30"/>
      <c r="H234" s="30"/>
      <c r="I234" s="30"/>
      <c r="J234" s="91" t="s">
        <v>130</v>
      </c>
      <c r="K234" s="91"/>
      <c r="L234" s="26" t="s">
        <v>54</v>
      </c>
      <c r="M234" s="34" t="s">
        <v>164</v>
      </c>
      <c r="N234" s="49">
        <v>219</v>
      </c>
      <c r="O234" s="2">
        <v>85914.67</v>
      </c>
      <c r="P234" s="2">
        <v>8677.1299999999992</v>
      </c>
      <c r="Q234" s="2">
        <v>0</v>
      </c>
      <c r="R234" s="2">
        <v>0</v>
      </c>
      <c r="S234" s="2">
        <v>0</v>
      </c>
      <c r="T234" s="3"/>
      <c r="U234" s="4"/>
      <c r="V234" s="5"/>
      <c r="W234" s="5"/>
      <c r="X234" s="6"/>
      <c r="Y234" s="6"/>
    </row>
    <row r="235" spans="1:25" ht="124.5" customHeight="1" x14ac:dyDescent="0.25">
      <c r="A235" s="38" t="s">
        <v>625</v>
      </c>
      <c r="B235" s="88" t="s">
        <v>297</v>
      </c>
      <c r="C235" s="89"/>
      <c r="D235" s="89"/>
      <c r="E235" s="90"/>
      <c r="F235" s="30"/>
      <c r="G235" s="30"/>
      <c r="H235" s="30"/>
      <c r="I235" s="30"/>
      <c r="J235" s="91" t="s">
        <v>131</v>
      </c>
      <c r="K235" s="91"/>
      <c r="L235" s="26" t="s">
        <v>107</v>
      </c>
      <c r="M235" s="34" t="s">
        <v>164</v>
      </c>
      <c r="N235" s="49">
        <v>220</v>
      </c>
      <c r="O235" s="2">
        <v>7895162.4100000001</v>
      </c>
      <c r="P235" s="2">
        <v>7895272.0199999996</v>
      </c>
      <c r="Q235" s="2">
        <v>7386931.1500000004</v>
      </c>
      <c r="R235" s="2">
        <v>6655617.21</v>
      </c>
      <c r="S235" s="2">
        <v>6229657.1100000003</v>
      </c>
      <c r="T235" s="3"/>
      <c r="U235" s="4"/>
      <c r="V235" s="5"/>
      <c r="W235" s="5"/>
      <c r="X235" s="6"/>
      <c r="Y235" s="6"/>
    </row>
    <row r="236" spans="1:25" ht="69" customHeight="1" x14ac:dyDescent="0.25">
      <c r="A236" s="38" t="s">
        <v>612</v>
      </c>
      <c r="B236" s="88" t="s">
        <v>297</v>
      </c>
      <c r="C236" s="89"/>
      <c r="D236" s="89"/>
      <c r="E236" s="90"/>
      <c r="F236" s="30"/>
      <c r="G236" s="30"/>
      <c r="H236" s="30"/>
      <c r="I236" s="30"/>
      <c r="J236" s="91" t="s">
        <v>172</v>
      </c>
      <c r="K236" s="91"/>
      <c r="L236" s="26" t="s">
        <v>319</v>
      </c>
      <c r="M236" s="34" t="s">
        <v>48</v>
      </c>
      <c r="N236" s="49">
        <v>221</v>
      </c>
      <c r="O236" s="2">
        <v>1997053</v>
      </c>
      <c r="P236" s="2">
        <v>1997053</v>
      </c>
      <c r="Q236" s="2">
        <v>2002113.32</v>
      </c>
      <c r="R236" s="2">
        <v>1906340.82</v>
      </c>
      <c r="S236" s="2">
        <v>1906340.82</v>
      </c>
      <c r="T236" s="3">
        <f t="shared" si="3"/>
        <v>9808900.9600000009</v>
      </c>
      <c r="U236" s="4"/>
      <c r="V236" s="5"/>
      <c r="W236" s="5"/>
      <c r="X236" s="6"/>
      <c r="Y236" s="6"/>
    </row>
    <row r="237" spans="1:25" ht="81.75" customHeight="1" x14ac:dyDescent="0.25">
      <c r="A237" s="38" t="s">
        <v>625</v>
      </c>
      <c r="B237" s="88" t="s">
        <v>297</v>
      </c>
      <c r="C237" s="89"/>
      <c r="D237" s="89"/>
      <c r="E237" s="90"/>
      <c r="F237" s="30"/>
      <c r="G237" s="30"/>
      <c r="H237" s="30"/>
      <c r="I237" s="30"/>
      <c r="J237" s="91" t="s">
        <v>173</v>
      </c>
      <c r="K237" s="91"/>
      <c r="L237" s="26" t="s">
        <v>168</v>
      </c>
      <c r="M237" s="34" t="s">
        <v>164</v>
      </c>
      <c r="N237" s="49">
        <v>222</v>
      </c>
      <c r="O237" s="2">
        <v>237961.08</v>
      </c>
      <c r="P237" s="2">
        <v>215905.08</v>
      </c>
      <c r="Q237" s="2">
        <v>268941.53000000003</v>
      </c>
      <c r="R237" s="2">
        <v>268941.53000000003</v>
      </c>
      <c r="S237" s="2">
        <v>268941.53000000003</v>
      </c>
      <c r="T237" s="3"/>
      <c r="U237" s="4"/>
      <c r="V237" s="5"/>
      <c r="W237" s="5"/>
      <c r="X237" s="6"/>
      <c r="Y237" s="6"/>
    </row>
    <row r="238" spans="1:25" ht="176.25" customHeight="1" x14ac:dyDescent="0.25">
      <c r="A238" s="38" t="s">
        <v>612</v>
      </c>
      <c r="B238" s="88" t="s">
        <v>297</v>
      </c>
      <c r="C238" s="89"/>
      <c r="D238" s="89"/>
      <c r="E238" s="29"/>
      <c r="F238" s="30"/>
      <c r="G238" s="30"/>
      <c r="H238" s="30"/>
      <c r="I238" s="30"/>
      <c r="J238" s="91" t="s">
        <v>380</v>
      </c>
      <c r="K238" s="91"/>
      <c r="L238" s="26" t="s">
        <v>332</v>
      </c>
      <c r="M238" s="34" t="s">
        <v>48</v>
      </c>
      <c r="N238" s="49">
        <v>223</v>
      </c>
      <c r="O238" s="18">
        <v>268347.21999999997</v>
      </c>
      <c r="P238" s="18">
        <v>268347.21999999997</v>
      </c>
      <c r="Q238" s="18">
        <v>933908.98</v>
      </c>
      <c r="R238" s="2">
        <v>0</v>
      </c>
      <c r="S238" s="2">
        <v>0</v>
      </c>
      <c r="T238" s="3"/>
      <c r="U238" s="4"/>
      <c r="V238" s="5"/>
      <c r="W238" s="5"/>
      <c r="X238" s="6"/>
      <c r="Y238" s="6"/>
    </row>
    <row r="239" spans="1:25" ht="176.25" customHeight="1" x14ac:dyDescent="0.25">
      <c r="A239" s="38" t="s">
        <v>624</v>
      </c>
      <c r="B239" s="88" t="s">
        <v>297</v>
      </c>
      <c r="C239" s="89"/>
      <c r="D239" s="89"/>
      <c r="E239" s="29"/>
      <c r="F239" s="30"/>
      <c r="G239" s="30"/>
      <c r="H239" s="30"/>
      <c r="I239" s="30"/>
      <c r="J239" s="91" t="s">
        <v>570</v>
      </c>
      <c r="K239" s="91"/>
      <c r="L239" s="26" t="s">
        <v>569</v>
      </c>
      <c r="M239" s="34" t="s">
        <v>299</v>
      </c>
      <c r="N239" s="49">
        <v>224</v>
      </c>
      <c r="O239" s="2">
        <v>0</v>
      </c>
      <c r="P239" s="2">
        <v>0</v>
      </c>
      <c r="Q239" s="18">
        <v>1746663.46</v>
      </c>
      <c r="R239" s="2">
        <v>0</v>
      </c>
      <c r="S239" s="2">
        <v>0</v>
      </c>
      <c r="T239" s="3"/>
      <c r="U239" s="4"/>
      <c r="V239" s="5"/>
      <c r="W239" s="5"/>
      <c r="X239" s="6"/>
      <c r="Y239" s="6"/>
    </row>
    <row r="240" spans="1:25" ht="130.5" customHeight="1" x14ac:dyDescent="0.25">
      <c r="A240" s="38" t="s">
        <v>612</v>
      </c>
      <c r="B240" s="88" t="s">
        <v>301</v>
      </c>
      <c r="C240" s="89"/>
      <c r="D240" s="89"/>
      <c r="E240" s="90"/>
      <c r="F240" s="30"/>
      <c r="G240" s="30"/>
      <c r="H240" s="30"/>
      <c r="I240" s="30"/>
      <c r="J240" s="91" t="s">
        <v>132</v>
      </c>
      <c r="K240" s="91"/>
      <c r="L240" s="26" t="s">
        <v>108</v>
      </c>
      <c r="M240" s="34" t="s">
        <v>48</v>
      </c>
      <c r="N240" s="49">
        <v>225</v>
      </c>
      <c r="O240" s="2">
        <v>4396616.22</v>
      </c>
      <c r="P240" s="2">
        <v>2915951.01</v>
      </c>
      <c r="Q240" s="2">
        <v>4433621.5</v>
      </c>
      <c r="R240" s="2">
        <v>4433621.5</v>
      </c>
      <c r="S240" s="2">
        <v>4433621.5</v>
      </c>
      <c r="T240" s="3">
        <f t="shared" si="3"/>
        <v>20613431.73</v>
      </c>
      <c r="U240" s="4"/>
      <c r="V240" s="5"/>
      <c r="W240" s="5"/>
      <c r="X240" s="6"/>
      <c r="Y240" s="6"/>
    </row>
    <row r="241" spans="1:25" ht="108" customHeight="1" x14ac:dyDescent="0.25">
      <c r="A241" s="38" t="s">
        <v>625</v>
      </c>
      <c r="B241" s="101" t="s">
        <v>52</v>
      </c>
      <c r="C241" s="102"/>
      <c r="D241" s="102"/>
      <c r="E241" s="103"/>
      <c r="F241" s="56"/>
      <c r="G241" s="56"/>
      <c r="H241" s="56"/>
      <c r="I241" s="56"/>
      <c r="J241" s="104" t="s">
        <v>133</v>
      </c>
      <c r="K241" s="104"/>
      <c r="L241" s="61" t="s">
        <v>52</v>
      </c>
      <c r="M241" s="59" t="s">
        <v>164</v>
      </c>
      <c r="N241" s="49">
        <v>226</v>
      </c>
      <c r="O241" s="18">
        <v>40327257.460000001</v>
      </c>
      <c r="P241" s="18">
        <v>23865324.559999999</v>
      </c>
      <c r="Q241" s="18">
        <v>26277034.309999999</v>
      </c>
      <c r="R241" s="18">
        <v>15005019.15</v>
      </c>
      <c r="S241" s="18">
        <v>0</v>
      </c>
      <c r="T241" s="3">
        <f t="shared" si="3"/>
        <v>105474635.48</v>
      </c>
      <c r="U241" s="4"/>
      <c r="V241" s="5"/>
      <c r="W241" s="5"/>
      <c r="X241" s="6"/>
      <c r="Y241" s="6"/>
    </row>
    <row r="242" spans="1:25" ht="85.5" customHeight="1" x14ac:dyDescent="0.25">
      <c r="A242" s="38" t="s">
        <v>611</v>
      </c>
      <c r="B242" s="88" t="s">
        <v>302</v>
      </c>
      <c r="C242" s="89"/>
      <c r="D242" s="89"/>
      <c r="E242" s="90"/>
      <c r="F242" s="30"/>
      <c r="G242" s="30"/>
      <c r="H242" s="30"/>
      <c r="I242" s="30"/>
      <c r="J242" s="99" t="s">
        <v>303</v>
      </c>
      <c r="K242" s="100"/>
      <c r="L242" s="26" t="s">
        <v>304</v>
      </c>
      <c r="M242" s="34" t="s">
        <v>177</v>
      </c>
      <c r="N242" s="49">
        <v>227</v>
      </c>
      <c r="O242" s="2">
        <v>1192427.9099999999</v>
      </c>
      <c r="P242" s="2">
        <v>910957.02</v>
      </c>
      <c r="Q242" s="2">
        <v>1425440</v>
      </c>
      <c r="R242" s="2">
        <v>1563557.55</v>
      </c>
      <c r="S242" s="2">
        <v>1704009.8</v>
      </c>
      <c r="T242" s="3">
        <f t="shared" si="3"/>
        <v>6796392.2799999993</v>
      </c>
      <c r="U242" s="4"/>
      <c r="V242" s="5"/>
      <c r="W242" s="5"/>
      <c r="X242" s="6"/>
      <c r="Y242" s="6"/>
    </row>
    <row r="243" spans="1:25" ht="100.5" customHeight="1" x14ac:dyDescent="0.25">
      <c r="A243" s="38" t="s">
        <v>611</v>
      </c>
      <c r="B243" s="88" t="s">
        <v>109</v>
      </c>
      <c r="C243" s="89"/>
      <c r="D243" s="89"/>
      <c r="E243" s="90"/>
      <c r="F243" s="30"/>
      <c r="G243" s="30"/>
      <c r="H243" s="30"/>
      <c r="I243" s="30"/>
      <c r="J243" s="91" t="s">
        <v>134</v>
      </c>
      <c r="K243" s="91"/>
      <c r="L243" s="26" t="s">
        <v>109</v>
      </c>
      <c r="M243" s="34" t="s">
        <v>177</v>
      </c>
      <c r="N243" s="49">
        <v>228</v>
      </c>
      <c r="O243" s="2">
        <v>1722.1</v>
      </c>
      <c r="P243" s="2">
        <v>1722.1</v>
      </c>
      <c r="Q243" s="2">
        <v>6328.3</v>
      </c>
      <c r="R243" s="2">
        <v>6552.7</v>
      </c>
      <c r="S243" s="2">
        <v>83677</v>
      </c>
      <c r="T243" s="3">
        <f t="shared" si="3"/>
        <v>100002.2</v>
      </c>
      <c r="U243" s="4"/>
      <c r="V243" s="5"/>
      <c r="W243" s="5"/>
      <c r="X243" s="6"/>
      <c r="Y243" s="6"/>
    </row>
    <row r="244" spans="1:25" ht="123" customHeight="1" x14ac:dyDescent="0.25">
      <c r="A244" s="38" t="s">
        <v>612</v>
      </c>
      <c r="B244" s="88" t="s">
        <v>320</v>
      </c>
      <c r="C244" s="89"/>
      <c r="D244" s="89"/>
      <c r="E244" s="90"/>
      <c r="F244" s="30"/>
      <c r="G244" s="30"/>
      <c r="H244" s="30"/>
      <c r="I244" s="30"/>
      <c r="J244" s="99" t="s">
        <v>381</v>
      </c>
      <c r="K244" s="100"/>
      <c r="L244" s="26" t="s">
        <v>320</v>
      </c>
      <c r="M244" s="34" t="s">
        <v>48</v>
      </c>
      <c r="N244" s="49">
        <v>229</v>
      </c>
      <c r="O244" s="2">
        <v>3387892.54</v>
      </c>
      <c r="P244" s="2">
        <v>2706500</v>
      </c>
      <c r="Q244" s="2">
        <v>3673441.45</v>
      </c>
      <c r="R244" s="2">
        <v>3328602.67</v>
      </c>
      <c r="S244" s="2">
        <v>4023653.35</v>
      </c>
      <c r="T244" s="3">
        <f t="shared" si="3"/>
        <v>17120090.010000002</v>
      </c>
      <c r="U244" s="4"/>
      <c r="V244" s="5"/>
      <c r="W244" s="5"/>
      <c r="X244" s="6"/>
      <c r="Y244" s="6"/>
    </row>
    <row r="245" spans="1:25" ht="111.75" customHeight="1" x14ac:dyDescent="0.25">
      <c r="A245" s="38" t="s">
        <v>625</v>
      </c>
      <c r="B245" s="88" t="s">
        <v>110</v>
      </c>
      <c r="C245" s="89"/>
      <c r="D245" s="89"/>
      <c r="E245" s="90"/>
      <c r="F245" s="30"/>
      <c r="G245" s="30"/>
      <c r="H245" s="30"/>
      <c r="I245" s="30"/>
      <c r="J245" s="91" t="s">
        <v>135</v>
      </c>
      <c r="K245" s="91"/>
      <c r="L245" s="26" t="s">
        <v>110</v>
      </c>
      <c r="M245" s="34" t="s">
        <v>164</v>
      </c>
      <c r="N245" s="49">
        <v>230</v>
      </c>
      <c r="O245" s="18">
        <v>2742516.31</v>
      </c>
      <c r="P245" s="2">
        <v>2741931.31</v>
      </c>
      <c r="Q245" s="18">
        <v>2908714.86</v>
      </c>
      <c r="R245" s="2">
        <v>3025057.26</v>
      </c>
      <c r="S245" s="2">
        <v>3146252.81</v>
      </c>
      <c r="T245" s="3">
        <f t="shared" si="3"/>
        <v>14564472.550000001</v>
      </c>
      <c r="U245" s="4"/>
      <c r="V245" s="5"/>
      <c r="W245" s="5"/>
      <c r="X245" s="6"/>
      <c r="Y245" s="6"/>
    </row>
    <row r="246" spans="1:25" ht="78.75" customHeight="1" x14ac:dyDescent="0.25">
      <c r="A246" s="38" t="s">
        <v>625</v>
      </c>
      <c r="B246" s="88" t="s">
        <v>111</v>
      </c>
      <c r="C246" s="89"/>
      <c r="D246" s="89"/>
      <c r="E246" s="90"/>
      <c r="F246" s="30"/>
      <c r="G246" s="30"/>
      <c r="H246" s="30"/>
      <c r="I246" s="30"/>
      <c r="J246" s="91" t="s">
        <v>136</v>
      </c>
      <c r="K246" s="91"/>
      <c r="L246" s="26" t="s">
        <v>111</v>
      </c>
      <c r="M246" s="34" t="s">
        <v>164</v>
      </c>
      <c r="N246" s="49">
        <v>231</v>
      </c>
      <c r="O246" s="2">
        <v>14534200</v>
      </c>
      <c r="P246" s="2">
        <v>12405000</v>
      </c>
      <c r="Q246" s="2">
        <v>12778694.99</v>
      </c>
      <c r="R246" s="2">
        <v>12931541.68</v>
      </c>
      <c r="S246" s="2">
        <v>13050619.93</v>
      </c>
      <c r="T246" s="3">
        <f t="shared" si="3"/>
        <v>65700056.600000001</v>
      </c>
      <c r="U246" s="4"/>
      <c r="V246" s="5"/>
      <c r="W246" s="5"/>
      <c r="X246" s="6"/>
      <c r="Y246" s="6"/>
    </row>
    <row r="247" spans="1:25" ht="75" customHeight="1" x14ac:dyDescent="0.25">
      <c r="A247" s="38" t="s">
        <v>625</v>
      </c>
      <c r="B247" s="101" t="s">
        <v>112</v>
      </c>
      <c r="C247" s="102"/>
      <c r="D247" s="102"/>
      <c r="E247" s="103"/>
      <c r="F247" s="56"/>
      <c r="G247" s="56"/>
      <c r="H247" s="56"/>
      <c r="I247" s="56"/>
      <c r="J247" s="104" t="s">
        <v>324</v>
      </c>
      <c r="K247" s="104"/>
      <c r="L247" s="61" t="s">
        <v>112</v>
      </c>
      <c r="M247" s="59" t="s">
        <v>164</v>
      </c>
      <c r="N247" s="49">
        <v>232</v>
      </c>
      <c r="O247" s="18">
        <v>62920248.359999999</v>
      </c>
      <c r="P247" s="18">
        <v>64493673.359999999</v>
      </c>
      <c r="Q247" s="18">
        <v>0</v>
      </c>
      <c r="R247" s="2">
        <v>0</v>
      </c>
      <c r="S247" s="2">
        <v>0</v>
      </c>
      <c r="T247" s="3">
        <f t="shared" si="3"/>
        <v>127413921.72</v>
      </c>
      <c r="U247" s="4"/>
      <c r="V247" s="5"/>
      <c r="W247" s="5"/>
      <c r="X247" s="6"/>
      <c r="Y247" s="6"/>
    </row>
    <row r="248" spans="1:25" ht="114" customHeight="1" x14ac:dyDescent="0.25">
      <c r="A248" s="38" t="s">
        <v>612</v>
      </c>
      <c r="B248" s="88" t="s">
        <v>169</v>
      </c>
      <c r="C248" s="89"/>
      <c r="D248" s="89"/>
      <c r="E248" s="90"/>
      <c r="F248" s="30"/>
      <c r="G248" s="30"/>
      <c r="H248" s="30"/>
      <c r="I248" s="30"/>
      <c r="J248" s="91" t="s">
        <v>174</v>
      </c>
      <c r="K248" s="91"/>
      <c r="L248" s="26" t="s">
        <v>169</v>
      </c>
      <c r="M248" s="34" t="s">
        <v>48</v>
      </c>
      <c r="N248" s="49">
        <v>233</v>
      </c>
      <c r="O248" s="2">
        <v>13741959</v>
      </c>
      <c r="P248" s="2">
        <v>13196160</v>
      </c>
      <c r="Q248" s="2">
        <v>17248209.460000001</v>
      </c>
      <c r="R248" s="2">
        <v>14917014</v>
      </c>
      <c r="S248" s="2">
        <v>14917014</v>
      </c>
      <c r="T248" s="3">
        <f t="shared" si="3"/>
        <v>74020356.460000008</v>
      </c>
      <c r="U248" s="4"/>
      <c r="V248" s="5"/>
      <c r="W248" s="5"/>
      <c r="X248" s="6"/>
      <c r="Y248" s="6"/>
    </row>
    <row r="249" spans="1:25" ht="93.75" customHeight="1" x14ac:dyDescent="0.25">
      <c r="A249" s="83" t="s">
        <v>625</v>
      </c>
      <c r="B249" s="88" t="s">
        <v>113</v>
      </c>
      <c r="C249" s="89"/>
      <c r="D249" s="89"/>
      <c r="E249" s="90"/>
      <c r="F249" s="30"/>
      <c r="G249" s="30"/>
      <c r="H249" s="30"/>
      <c r="I249" s="30"/>
      <c r="J249" s="91" t="s">
        <v>137</v>
      </c>
      <c r="K249" s="91"/>
      <c r="L249" s="26" t="s">
        <v>113</v>
      </c>
      <c r="M249" s="34" t="s">
        <v>164</v>
      </c>
      <c r="N249" s="49">
        <v>234</v>
      </c>
      <c r="O249" s="2">
        <v>10338049</v>
      </c>
      <c r="P249" s="2">
        <v>10126439</v>
      </c>
      <c r="Q249" s="2">
        <v>11296233</v>
      </c>
      <c r="R249" s="2">
        <v>10710668.5</v>
      </c>
      <c r="S249" s="2">
        <v>10981004</v>
      </c>
      <c r="T249" s="3">
        <f t="shared" si="3"/>
        <v>53452393.5</v>
      </c>
      <c r="U249" s="4"/>
      <c r="V249" s="5"/>
      <c r="W249" s="5"/>
      <c r="X249" s="6"/>
      <c r="Y249" s="6"/>
    </row>
    <row r="250" spans="1:25" ht="91.5" customHeight="1" x14ac:dyDescent="0.25">
      <c r="A250" s="38" t="s">
        <v>625</v>
      </c>
      <c r="B250" s="88" t="s">
        <v>53</v>
      </c>
      <c r="C250" s="89"/>
      <c r="D250" s="89"/>
      <c r="E250" s="90"/>
      <c r="F250" s="30"/>
      <c r="G250" s="30"/>
      <c r="H250" s="30"/>
      <c r="I250" s="30"/>
      <c r="J250" s="91" t="s">
        <v>138</v>
      </c>
      <c r="K250" s="91"/>
      <c r="L250" s="26" t="s">
        <v>53</v>
      </c>
      <c r="M250" s="34" t="s">
        <v>164</v>
      </c>
      <c r="N250" s="49">
        <v>235</v>
      </c>
      <c r="O250" s="2">
        <v>330000</v>
      </c>
      <c r="P250" s="2">
        <v>273427.27</v>
      </c>
      <c r="Q250" s="2">
        <v>346903.86</v>
      </c>
      <c r="R250" s="2">
        <v>346121.23</v>
      </c>
      <c r="S250" s="2">
        <v>346121.23</v>
      </c>
      <c r="T250" s="3">
        <f t="shared" si="3"/>
        <v>1642573.5899999999</v>
      </c>
      <c r="U250" s="4"/>
      <c r="V250" s="5"/>
      <c r="W250" s="5"/>
      <c r="X250" s="6"/>
      <c r="Y250" s="6"/>
    </row>
    <row r="251" spans="1:25" ht="75.75" customHeight="1" x14ac:dyDescent="0.25">
      <c r="A251" s="38" t="s">
        <v>625</v>
      </c>
      <c r="B251" s="88" t="s">
        <v>305</v>
      </c>
      <c r="C251" s="89"/>
      <c r="D251" s="89"/>
      <c r="E251" s="90"/>
      <c r="F251" s="30"/>
      <c r="G251" s="30"/>
      <c r="H251" s="30"/>
      <c r="I251" s="30"/>
      <c r="J251" s="99" t="s">
        <v>140</v>
      </c>
      <c r="K251" s="100"/>
      <c r="L251" s="26" t="s">
        <v>139</v>
      </c>
      <c r="M251" s="34" t="s">
        <v>164</v>
      </c>
      <c r="N251" s="49">
        <v>236</v>
      </c>
      <c r="O251" s="2">
        <v>50244394.100000001</v>
      </c>
      <c r="P251" s="2">
        <v>46051953.840000004</v>
      </c>
      <c r="Q251" s="2">
        <v>49482057.850000001</v>
      </c>
      <c r="R251" s="2">
        <v>49455538.689999998</v>
      </c>
      <c r="S251" s="2">
        <v>48495154.399999999</v>
      </c>
      <c r="T251" s="3">
        <f t="shared" si="3"/>
        <v>243729098.88</v>
      </c>
      <c r="U251" s="4"/>
      <c r="V251" s="5"/>
      <c r="W251" s="5"/>
      <c r="X251" s="6"/>
      <c r="Y251" s="6"/>
    </row>
    <row r="252" spans="1:25" ht="63.75" customHeight="1" x14ac:dyDescent="0.25">
      <c r="A252" s="38" t="s">
        <v>612</v>
      </c>
      <c r="B252" s="88" t="s">
        <v>305</v>
      </c>
      <c r="C252" s="89"/>
      <c r="D252" s="89"/>
      <c r="E252" s="90"/>
      <c r="F252" s="30"/>
      <c r="G252" s="30"/>
      <c r="H252" s="30"/>
      <c r="I252" s="30"/>
      <c r="J252" s="91" t="s">
        <v>141</v>
      </c>
      <c r="K252" s="91"/>
      <c r="L252" s="26" t="s">
        <v>55</v>
      </c>
      <c r="M252" s="34" t="s">
        <v>48</v>
      </c>
      <c r="N252" s="49">
        <v>237</v>
      </c>
      <c r="O252" s="2">
        <v>4458538.12</v>
      </c>
      <c r="P252" s="2">
        <v>4167566.81</v>
      </c>
      <c r="Q252" s="2">
        <v>5270704.57</v>
      </c>
      <c r="R252" s="2">
        <v>5466467.21</v>
      </c>
      <c r="S252" s="2">
        <v>5670107.2999999998</v>
      </c>
      <c r="T252" s="3">
        <f t="shared" si="3"/>
        <v>25033384.010000002</v>
      </c>
      <c r="U252" s="4"/>
      <c r="V252" s="5"/>
      <c r="W252" s="5"/>
      <c r="X252" s="6"/>
      <c r="Y252" s="6"/>
    </row>
    <row r="253" spans="1:25" ht="63.75" customHeight="1" x14ac:dyDescent="0.25">
      <c r="A253" s="38" t="s">
        <v>611</v>
      </c>
      <c r="B253" s="88" t="s">
        <v>306</v>
      </c>
      <c r="C253" s="89"/>
      <c r="D253" s="89"/>
      <c r="E253" s="90"/>
      <c r="F253" s="30"/>
      <c r="G253" s="30"/>
      <c r="H253" s="30"/>
      <c r="I253" s="30"/>
      <c r="J253" s="91" t="s">
        <v>143</v>
      </c>
      <c r="K253" s="91"/>
      <c r="L253" s="26" t="s">
        <v>142</v>
      </c>
      <c r="M253" s="34" t="s">
        <v>177</v>
      </c>
      <c r="N253" s="49">
        <v>238</v>
      </c>
      <c r="O253" s="2">
        <v>1243175.74</v>
      </c>
      <c r="P253" s="2">
        <v>993313.61</v>
      </c>
      <c r="Q253" s="2">
        <v>1354386.38</v>
      </c>
      <c r="R253" s="2">
        <v>1271697.6100000001</v>
      </c>
      <c r="S253" s="2">
        <v>1271697.6100000001</v>
      </c>
      <c r="T253" s="3">
        <f t="shared" si="3"/>
        <v>6134270.9500000002</v>
      </c>
      <c r="U253" s="4"/>
      <c r="V253" s="5"/>
      <c r="W253" s="5"/>
      <c r="X253" s="6"/>
      <c r="Y253" s="6"/>
    </row>
    <row r="254" spans="1:25" ht="159.75" customHeight="1" x14ac:dyDescent="0.25">
      <c r="A254" s="38" t="s">
        <v>611</v>
      </c>
      <c r="B254" s="88" t="s">
        <v>306</v>
      </c>
      <c r="C254" s="89"/>
      <c r="D254" s="89"/>
      <c r="E254" s="90"/>
      <c r="F254" s="30"/>
      <c r="G254" s="30"/>
      <c r="H254" s="30"/>
      <c r="I254" s="30"/>
      <c r="J254" s="91" t="s">
        <v>144</v>
      </c>
      <c r="K254" s="91"/>
      <c r="L254" s="26" t="s">
        <v>549</v>
      </c>
      <c r="M254" s="34" t="s">
        <v>177</v>
      </c>
      <c r="N254" s="49">
        <v>239</v>
      </c>
      <c r="O254" s="2">
        <v>0</v>
      </c>
      <c r="P254" s="2">
        <v>2063604.41</v>
      </c>
      <c r="Q254" s="2">
        <v>0</v>
      </c>
      <c r="R254" s="2">
        <v>0</v>
      </c>
      <c r="S254" s="2">
        <v>0</v>
      </c>
      <c r="T254" s="3"/>
      <c r="U254" s="4"/>
      <c r="V254" s="5"/>
      <c r="W254" s="5"/>
      <c r="X254" s="6"/>
      <c r="Y254" s="6"/>
    </row>
    <row r="255" spans="1:25" ht="75.75" customHeight="1" x14ac:dyDescent="0.25">
      <c r="A255" s="38" t="s">
        <v>610</v>
      </c>
      <c r="B255" s="88" t="s">
        <v>306</v>
      </c>
      <c r="C255" s="89"/>
      <c r="D255" s="89"/>
      <c r="E255" s="90"/>
      <c r="F255" s="30"/>
      <c r="G255" s="30"/>
      <c r="H255" s="30"/>
      <c r="I255" s="30"/>
      <c r="J255" s="91" t="s">
        <v>550</v>
      </c>
      <c r="K255" s="91"/>
      <c r="L255" s="26" t="s">
        <v>551</v>
      </c>
      <c r="M255" s="34" t="s">
        <v>237</v>
      </c>
      <c r="N255" s="49">
        <v>240</v>
      </c>
      <c r="O255" s="2">
        <v>0</v>
      </c>
      <c r="P255" s="2">
        <v>3500000</v>
      </c>
      <c r="Q255" s="2">
        <v>0</v>
      </c>
      <c r="R255" s="2">
        <v>0</v>
      </c>
      <c r="S255" s="2">
        <v>0</v>
      </c>
      <c r="T255" s="3"/>
      <c r="U255" s="4"/>
      <c r="V255" s="5"/>
      <c r="W255" s="5"/>
      <c r="X255" s="6"/>
      <c r="Y255" s="6"/>
    </row>
    <row r="256" spans="1:25" ht="209.25" customHeight="1" x14ac:dyDescent="0.25">
      <c r="A256" s="38" t="s">
        <v>610</v>
      </c>
      <c r="B256" s="88" t="s">
        <v>306</v>
      </c>
      <c r="C256" s="89"/>
      <c r="D256" s="89"/>
      <c r="E256" s="90"/>
      <c r="F256" s="30"/>
      <c r="G256" s="30"/>
      <c r="H256" s="30"/>
      <c r="I256" s="30"/>
      <c r="J256" s="91" t="s">
        <v>307</v>
      </c>
      <c r="K256" s="91"/>
      <c r="L256" s="26" t="s">
        <v>388</v>
      </c>
      <c r="M256" s="34" t="s">
        <v>237</v>
      </c>
      <c r="N256" s="49">
        <v>241</v>
      </c>
      <c r="O256" s="2">
        <v>2521230</v>
      </c>
      <c r="P256" s="2">
        <v>2016984</v>
      </c>
      <c r="Q256" s="2"/>
      <c r="R256" s="2">
        <v>0</v>
      </c>
      <c r="S256" s="2">
        <v>0</v>
      </c>
      <c r="T256" s="13"/>
      <c r="U256" s="4"/>
      <c r="V256" s="5"/>
      <c r="W256" s="5"/>
      <c r="X256" s="6"/>
      <c r="Y256" s="6"/>
    </row>
    <row r="257" spans="1:25" ht="392.25" customHeight="1" x14ac:dyDescent="0.25">
      <c r="A257" s="38" t="s">
        <v>610</v>
      </c>
      <c r="B257" s="88" t="s">
        <v>306</v>
      </c>
      <c r="C257" s="89"/>
      <c r="D257" s="89"/>
      <c r="E257" s="90"/>
      <c r="F257" s="30"/>
      <c r="G257" s="30"/>
      <c r="H257" s="30"/>
      <c r="I257" s="30"/>
      <c r="J257" s="91" t="s">
        <v>387</v>
      </c>
      <c r="K257" s="91"/>
      <c r="L257" s="26" t="s">
        <v>389</v>
      </c>
      <c r="M257" s="34" t="s">
        <v>237</v>
      </c>
      <c r="N257" s="49">
        <v>242</v>
      </c>
      <c r="O257" s="2">
        <v>1619963.25</v>
      </c>
      <c r="P257" s="2">
        <v>809981.63</v>
      </c>
      <c r="Q257" s="2">
        <v>0</v>
      </c>
      <c r="R257" s="2">
        <v>0</v>
      </c>
      <c r="S257" s="2">
        <v>0</v>
      </c>
      <c r="T257" s="15"/>
      <c r="U257" s="15"/>
      <c r="V257" s="5"/>
      <c r="W257" s="5"/>
      <c r="X257" s="6"/>
      <c r="Y257" s="6"/>
    </row>
    <row r="258" spans="1:25" ht="90.75" customHeight="1" x14ac:dyDescent="0.25">
      <c r="A258" s="38" t="s">
        <v>610</v>
      </c>
      <c r="B258" s="88" t="s">
        <v>306</v>
      </c>
      <c r="C258" s="89"/>
      <c r="D258" s="89"/>
      <c r="E258" s="29"/>
      <c r="F258" s="30"/>
      <c r="G258" s="30"/>
      <c r="H258" s="30"/>
      <c r="I258" s="30"/>
      <c r="J258" s="99" t="s">
        <v>568</v>
      </c>
      <c r="K258" s="100"/>
      <c r="L258" s="26" t="s">
        <v>567</v>
      </c>
      <c r="M258" s="34" t="s">
        <v>237</v>
      </c>
      <c r="N258" s="49">
        <v>243</v>
      </c>
      <c r="O258" s="2">
        <v>0</v>
      </c>
      <c r="P258" s="2">
        <v>0</v>
      </c>
      <c r="Q258" s="2">
        <v>17308324.93</v>
      </c>
      <c r="R258" s="2">
        <v>0</v>
      </c>
      <c r="S258" s="2">
        <v>0</v>
      </c>
      <c r="T258" s="15"/>
      <c r="U258" s="15"/>
      <c r="V258" s="5"/>
      <c r="W258" s="5"/>
      <c r="X258" s="6"/>
      <c r="Y258" s="6"/>
    </row>
    <row r="259" spans="1:25" ht="137.25" customHeight="1" x14ac:dyDescent="0.25">
      <c r="A259" s="38" t="s">
        <v>611</v>
      </c>
      <c r="B259" s="88" t="s">
        <v>145</v>
      </c>
      <c r="C259" s="89"/>
      <c r="D259" s="89"/>
      <c r="E259" s="90"/>
      <c r="F259" s="30"/>
      <c r="G259" s="30"/>
      <c r="H259" s="30"/>
      <c r="I259" s="30"/>
      <c r="J259" s="91" t="s">
        <v>146</v>
      </c>
      <c r="K259" s="91" t="s">
        <v>146</v>
      </c>
      <c r="L259" s="26" t="s">
        <v>145</v>
      </c>
      <c r="M259" s="34" t="s">
        <v>177</v>
      </c>
      <c r="N259" s="49">
        <v>244</v>
      </c>
      <c r="O259" s="2">
        <v>0</v>
      </c>
      <c r="P259" s="2">
        <v>1158</v>
      </c>
      <c r="Q259" s="2"/>
      <c r="R259" s="2"/>
      <c r="S259" s="2"/>
      <c r="T259" s="15"/>
      <c r="U259" s="15"/>
      <c r="V259" s="5"/>
      <c r="W259" s="5"/>
      <c r="X259" s="6"/>
      <c r="Y259" s="6"/>
    </row>
    <row r="260" spans="1:25" ht="81.75" customHeight="1" x14ac:dyDescent="0.25">
      <c r="A260" s="38" t="s">
        <v>612</v>
      </c>
      <c r="B260" s="88" t="s">
        <v>145</v>
      </c>
      <c r="C260" s="89"/>
      <c r="D260" s="89"/>
      <c r="E260" s="90"/>
      <c r="F260" s="62" t="s">
        <v>145</v>
      </c>
      <c r="G260" s="30"/>
      <c r="H260" s="30"/>
      <c r="I260" s="30"/>
      <c r="J260" s="91" t="s">
        <v>147</v>
      </c>
      <c r="K260" s="91" t="s">
        <v>146</v>
      </c>
      <c r="L260" s="26" t="s">
        <v>145</v>
      </c>
      <c r="M260" s="34" t="s">
        <v>48</v>
      </c>
      <c r="N260" s="49">
        <v>245</v>
      </c>
      <c r="O260" s="2">
        <v>0</v>
      </c>
      <c r="P260" s="2">
        <v>4029210.2</v>
      </c>
      <c r="Q260" s="2">
        <v>0</v>
      </c>
      <c r="R260" s="2">
        <v>0</v>
      </c>
      <c r="S260" s="2">
        <v>0</v>
      </c>
      <c r="T260" s="3">
        <f t="shared" ref="T260:T266" si="4">O260+P260+Q260+R260+S260</f>
        <v>4029210.2</v>
      </c>
      <c r="U260" s="4"/>
      <c r="V260" s="5"/>
      <c r="W260" s="5"/>
      <c r="X260" s="6"/>
      <c r="Y260" s="6"/>
    </row>
    <row r="261" spans="1:25" ht="81.75" customHeight="1" x14ac:dyDescent="0.25">
      <c r="A261" s="38" t="s">
        <v>611</v>
      </c>
      <c r="B261" s="88" t="s">
        <v>553</v>
      </c>
      <c r="C261" s="89"/>
      <c r="D261" s="89"/>
      <c r="E261" s="90"/>
      <c r="F261" s="62"/>
      <c r="G261" s="30"/>
      <c r="H261" s="30"/>
      <c r="I261" s="30"/>
      <c r="J261" s="91" t="s">
        <v>552</v>
      </c>
      <c r="K261" s="91"/>
      <c r="L261" s="26" t="s">
        <v>553</v>
      </c>
      <c r="M261" s="34" t="s">
        <v>177</v>
      </c>
      <c r="N261" s="49">
        <v>246</v>
      </c>
      <c r="O261" s="2"/>
      <c r="P261" s="2">
        <v>-127588.23</v>
      </c>
      <c r="Q261" s="2"/>
      <c r="R261" s="2"/>
      <c r="S261" s="2"/>
      <c r="T261" s="3"/>
      <c r="U261" s="4"/>
      <c r="V261" s="5"/>
      <c r="W261" s="5"/>
      <c r="X261" s="6"/>
      <c r="Y261" s="6"/>
    </row>
    <row r="262" spans="1:25" ht="103.5" customHeight="1" x14ac:dyDescent="0.25">
      <c r="A262" s="38" t="s">
        <v>612</v>
      </c>
      <c r="B262" s="88" t="s">
        <v>148</v>
      </c>
      <c r="C262" s="89"/>
      <c r="D262" s="89"/>
      <c r="E262" s="90"/>
      <c r="F262" s="30"/>
      <c r="G262" s="30"/>
      <c r="H262" s="30"/>
      <c r="I262" s="30"/>
      <c r="J262" s="99" t="s">
        <v>156</v>
      </c>
      <c r="K262" s="100"/>
      <c r="L262" s="26" t="s">
        <v>148</v>
      </c>
      <c r="M262" s="34" t="s">
        <v>48</v>
      </c>
      <c r="N262" s="49">
        <v>247</v>
      </c>
      <c r="O262" s="2">
        <v>0</v>
      </c>
      <c r="P262" s="2">
        <v>-50423.76</v>
      </c>
      <c r="Q262" s="2">
        <v>0</v>
      </c>
      <c r="R262" s="2">
        <v>0</v>
      </c>
      <c r="S262" s="2">
        <v>0</v>
      </c>
      <c r="T262" s="3"/>
      <c r="U262" s="4"/>
      <c r="V262" s="5"/>
      <c r="W262" s="5"/>
      <c r="X262" s="6"/>
      <c r="Y262" s="6"/>
    </row>
    <row r="263" spans="1:25" ht="96.75" customHeight="1" x14ac:dyDescent="0.25">
      <c r="A263" s="38" t="s">
        <v>625</v>
      </c>
      <c r="B263" s="88" t="s">
        <v>149</v>
      </c>
      <c r="C263" s="89"/>
      <c r="D263" s="89"/>
      <c r="E263" s="90"/>
      <c r="F263" s="30"/>
      <c r="G263" s="30"/>
      <c r="H263" s="30"/>
      <c r="I263" s="30"/>
      <c r="J263" s="91" t="s">
        <v>157</v>
      </c>
      <c r="K263" s="91" t="s">
        <v>152</v>
      </c>
      <c r="L263" s="26" t="s">
        <v>149</v>
      </c>
      <c r="M263" s="34" t="s">
        <v>164</v>
      </c>
      <c r="N263" s="49">
        <v>248</v>
      </c>
      <c r="O263" s="2">
        <v>0</v>
      </c>
      <c r="P263" s="2">
        <v>-51188.38</v>
      </c>
      <c r="Q263" s="2">
        <v>0</v>
      </c>
      <c r="R263" s="2">
        <v>0</v>
      </c>
      <c r="S263" s="2">
        <v>0</v>
      </c>
      <c r="T263" s="3">
        <f t="shared" si="4"/>
        <v>-51188.38</v>
      </c>
      <c r="U263" s="4"/>
      <c r="V263" s="5"/>
      <c r="W263" s="5"/>
      <c r="X263" s="6"/>
      <c r="Y263" s="6"/>
    </row>
    <row r="264" spans="1:25" ht="96.75" customHeight="1" x14ac:dyDescent="0.25">
      <c r="A264" s="38" t="s">
        <v>625</v>
      </c>
      <c r="B264" s="88" t="s">
        <v>554</v>
      </c>
      <c r="C264" s="89"/>
      <c r="D264" s="89"/>
      <c r="E264" s="90"/>
      <c r="F264" s="30"/>
      <c r="G264" s="30"/>
      <c r="H264" s="30"/>
      <c r="I264" s="30"/>
      <c r="J264" s="91" t="s">
        <v>555</v>
      </c>
      <c r="K264" s="91"/>
      <c r="L264" s="26" t="s">
        <v>554</v>
      </c>
      <c r="M264" s="34" t="s">
        <v>164</v>
      </c>
      <c r="N264" s="49">
        <v>249</v>
      </c>
      <c r="O264" s="2">
        <v>0</v>
      </c>
      <c r="P264" s="2">
        <v>-274.89</v>
      </c>
      <c r="Q264" s="2"/>
      <c r="R264" s="2"/>
      <c r="S264" s="2"/>
      <c r="T264" s="3"/>
      <c r="U264" s="4"/>
      <c r="V264" s="5"/>
      <c r="W264" s="5"/>
      <c r="X264" s="6"/>
      <c r="Y264" s="6"/>
    </row>
    <row r="265" spans="1:25" ht="206.25" customHeight="1" x14ac:dyDescent="0.25">
      <c r="A265" s="38" t="s">
        <v>625</v>
      </c>
      <c r="B265" s="88" t="s">
        <v>308</v>
      </c>
      <c r="C265" s="89"/>
      <c r="D265" s="89"/>
      <c r="E265" s="90"/>
      <c r="F265" s="30"/>
      <c r="G265" s="30"/>
      <c r="H265" s="30"/>
      <c r="I265" s="30"/>
      <c r="J265" s="91" t="s">
        <v>309</v>
      </c>
      <c r="K265" s="91" t="s">
        <v>153</v>
      </c>
      <c r="L265" s="26" t="s">
        <v>310</v>
      </c>
      <c r="M265" s="34" t="s">
        <v>164</v>
      </c>
      <c r="N265" s="49">
        <v>250</v>
      </c>
      <c r="O265" s="2">
        <v>0</v>
      </c>
      <c r="P265" s="2">
        <v>-17064.79</v>
      </c>
      <c r="Q265" s="2">
        <v>0</v>
      </c>
      <c r="R265" s="2">
        <v>0</v>
      </c>
      <c r="S265" s="2">
        <v>0</v>
      </c>
      <c r="T265" s="3">
        <f t="shared" si="4"/>
        <v>-17064.79</v>
      </c>
      <c r="U265" s="4"/>
      <c r="V265" s="5"/>
      <c r="W265" s="5"/>
      <c r="X265" s="6"/>
      <c r="Y265" s="6"/>
    </row>
    <row r="266" spans="1:25" ht="131.25" customHeight="1" x14ac:dyDescent="0.25">
      <c r="A266" s="38" t="s">
        <v>612</v>
      </c>
      <c r="B266" s="88" t="s">
        <v>150</v>
      </c>
      <c r="C266" s="89"/>
      <c r="D266" s="89"/>
      <c r="E266" s="90"/>
      <c r="F266" s="30"/>
      <c r="G266" s="30"/>
      <c r="H266" s="30"/>
      <c r="I266" s="30"/>
      <c r="J266" s="91" t="s">
        <v>158</v>
      </c>
      <c r="K266" s="91" t="s">
        <v>154</v>
      </c>
      <c r="L266" s="26" t="s">
        <v>150</v>
      </c>
      <c r="M266" s="34" t="s">
        <v>48</v>
      </c>
      <c r="N266" s="49">
        <v>251</v>
      </c>
      <c r="O266" s="2">
        <v>0</v>
      </c>
      <c r="P266" s="2">
        <v>-155259.75</v>
      </c>
      <c r="Q266" s="2">
        <v>0</v>
      </c>
      <c r="R266" s="2">
        <v>0</v>
      </c>
      <c r="S266" s="2">
        <v>0</v>
      </c>
      <c r="T266" s="3">
        <f t="shared" si="4"/>
        <v>-155259.75</v>
      </c>
      <c r="U266" s="4"/>
      <c r="V266" s="5"/>
      <c r="W266" s="5"/>
      <c r="X266" s="6"/>
      <c r="Y266" s="6"/>
    </row>
    <row r="267" spans="1:25" ht="144.75" customHeight="1" x14ac:dyDescent="0.25">
      <c r="A267" s="38" t="s">
        <v>612</v>
      </c>
      <c r="B267" s="88" t="s">
        <v>556</v>
      </c>
      <c r="C267" s="89"/>
      <c r="D267" s="89"/>
      <c r="E267" s="90"/>
      <c r="F267" s="30"/>
      <c r="G267" s="30"/>
      <c r="H267" s="30"/>
      <c r="I267" s="30"/>
      <c r="J267" s="91" t="s">
        <v>557</v>
      </c>
      <c r="K267" s="91"/>
      <c r="L267" s="26" t="s">
        <v>556</v>
      </c>
      <c r="M267" s="34" t="s">
        <v>48</v>
      </c>
      <c r="N267" s="49">
        <v>252</v>
      </c>
      <c r="O267" s="2">
        <v>0</v>
      </c>
      <c r="P267" s="2">
        <v>-98028.11</v>
      </c>
      <c r="Q267" s="2">
        <v>0</v>
      </c>
      <c r="R267" s="2">
        <v>0</v>
      </c>
      <c r="S267" s="2">
        <v>0</v>
      </c>
      <c r="T267" s="3"/>
      <c r="U267" s="4"/>
      <c r="V267" s="5"/>
      <c r="W267" s="5"/>
      <c r="X267" s="6"/>
      <c r="Y267" s="6"/>
    </row>
    <row r="268" spans="1:25" ht="73.5" customHeight="1" x14ac:dyDescent="0.25">
      <c r="A268" s="38" t="s">
        <v>611</v>
      </c>
      <c r="B268" s="88" t="s">
        <v>311</v>
      </c>
      <c r="C268" s="89"/>
      <c r="D268" s="89"/>
      <c r="E268" s="90"/>
      <c r="F268" s="30"/>
      <c r="G268" s="30"/>
      <c r="H268" s="30"/>
      <c r="I268" s="30"/>
      <c r="J268" s="91" t="s">
        <v>159</v>
      </c>
      <c r="K268" s="91" t="s">
        <v>155</v>
      </c>
      <c r="L268" s="26" t="s">
        <v>151</v>
      </c>
      <c r="M268" s="34" t="s">
        <v>177</v>
      </c>
      <c r="N268" s="49">
        <v>253</v>
      </c>
      <c r="O268" s="2">
        <v>0</v>
      </c>
      <c r="P268" s="2">
        <v>-1384319.17</v>
      </c>
      <c r="Q268" s="2">
        <v>0</v>
      </c>
      <c r="R268" s="2">
        <v>0</v>
      </c>
      <c r="S268" s="2">
        <v>0</v>
      </c>
      <c r="T268" s="3"/>
      <c r="U268" s="4"/>
      <c r="V268" s="5"/>
      <c r="W268" s="5"/>
      <c r="X268" s="6"/>
      <c r="Y268" s="6"/>
    </row>
    <row r="269" spans="1:25" ht="91.5" customHeight="1" x14ac:dyDescent="0.25">
      <c r="A269" s="38" t="s">
        <v>612</v>
      </c>
      <c r="B269" s="88" t="s">
        <v>311</v>
      </c>
      <c r="C269" s="89"/>
      <c r="D269" s="89"/>
      <c r="E269" s="90"/>
      <c r="F269" s="30"/>
      <c r="G269" s="30"/>
      <c r="H269" s="30"/>
      <c r="I269" s="30"/>
      <c r="J269" s="91" t="s">
        <v>160</v>
      </c>
      <c r="K269" s="91" t="s">
        <v>155</v>
      </c>
      <c r="L269" s="26" t="s">
        <v>151</v>
      </c>
      <c r="M269" s="34" t="s">
        <v>48</v>
      </c>
      <c r="N269" s="49">
        <v>254</v>
      </c>
      <c r="O269" s="2">
        <v>0</v>
      </c>
      <c r="P269" s="2">
        <v>-2394481.0499999998</v>
      </c>
      <c r="Q269" s="2">
        <v>0</v>
      </c>
      <c r="R269" s="2">
        <v>0</v>
      </c>
      <c r="S269" s="2">
        <v>0</v>
      </c>
      <c r="T269" s="3"/>
      <c r="U269" s="4"/>
      <c r="V269" s="5"/>
      <c r="W269" s="5"/>
      <c r="X269" s="6"/>
      <c r="Y269" s="6"/>
    </row>
    <row r="270" spans="1:25" ht="95.25" customHeight="1" thickBot="1" x14ac:dyDescent="0.3">
      <c r="A270" s="38" t="s">
        <v>625</v>
      </c>
      <c r="B270" s="88" t="s">
        <v>311</v>
      </c>
      <c r="C270" s="89"/>
      <c r="D270" s="89"/>
      <c r="E270" s="90"/>
      <c r="F270" s="30"/>
      <c r="G270" s="30"/>
      <c r="H270" s="30"/>
      <c r="I270" s="30"/>
      <c r="J270" s="91" t="s">
        <v>161</v>
      </c>
      <c r="K270" s="91" t="s">
        <v>155</v>
      </c>
      <c r="L270" s="26" t="s">
        <v>151</v>
      </c>
      <c r="M270" s="34" t="s">
        <v>164</v>
      </c>
      <c r="N270" s="49">
        <v>255</v>
      </c>
      <c r="O270" s="2">
        <v>0</v>
      </c>
      <c r="P270" s="2">
        <v>-42034.03</v>
      </c>
      <c r="Q270" s="2">
        <v>0</v>
      </c>
      <c r="R270" s="2">
        <v>0</v>
      </c>
      <c r="S270" s="2">
        <v>0</v>
      </c>
      <c r="T270" s="3"/>
      <c r="U270" s="4"/>
      <c r="V270" s="5"/>
      <c r="W270" s="5"/>
      <c r="X270" s="6"/>
      <c r="Y270" s="6"/>
    </row>
    <row r="271" spans="1:25" ht="39.75" customHeight="1" thickBot="1" x14ac:dyDescent="0.3">
      <c r="A271" s="63"/>
      <c r="B271" s="92"/>
      <c r="C271" s="93"/>
      <c r="D271" s="94"/>
      <c r="E271" s="64"/>
      <c r="F271" s="65"/>
      <c r="G271" s="65"/>
      <c r="H271" s="65"/>
      <c r="I271" s="65"/>
      <c r="J271" s="95"/>
      <c r="K271" s="95"/>
      <c r="L271" s="66"/>
      <c r="M271" s="67" t="s">
        <v>46</v>
      </c>
      <c r="N271" s="68"/>
      <c r="O271" s="27">
        <f>SUM(O16:O270)</f>
        <v>1384217094.2</v>
      </c>
      <c r="P271" s="27">
        <f>SUM(P16:P270)</f>
        <v>1144229867.9899998</v>
      </c>
      <c r="Q271" s="27">
        <f t="shared" ref="Q271:S271" si="5">SUM(Q16:Q270)</f>
        <v>1570922044.4499996</v>
      </c>
      <c r="R271" s="27">
        <f t="shared" si="5"/>
        <v>1308854743.2400002</v>
      </c>
      <c r="S271" s="27">
        <f t="shared" si="5"/>
        <v>1125661444.79</v>
      </c>
      <c r="T271" s="27"/>
    </row>
    <row r="272" spans="1:25" ht="15" customHeight="1" x14ac:dyDescent="0.25">
      <c r="A272" s="69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1"/>
      <c r="P272" s="71"/>
      <c r="Q272" s="71"/>
      <c r="R272" s="71"/>
      <c r="S272" s="71"/>
    </row>
    <row r="273" spans="1:19" ht="15" customHeight="1" x14ac:dyDescent="0.25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3"/>
      <c r="M273" s="74"/>
      <c r="N273" s="72"/>
      <c r="O273" s="75"/>
      <c r="P273" s="75"/>
      <c r="Q273" s="72"/>
      <c r="R273" s="72"/>
      <c r="S273" s="72"/>
    </row>
    <row r="274" spans="1:19" ht="52.5" customHeight="1" x14ac:dyDescent="0.3">
      <c r="A274" s="96" t="s">
        <v>165</v>
      </c>
      <c r="B274" s="96"/>
      <c r="C274" s="96"/>
      <c r="D274" s="96"/>
      <c r="E274" s="76"/>
      <c r="F274" s="76"/>
      <c r="G274" s="76"/>
      <c r="H274" s="76"/>
      <c r="I274" s="76"/>
      <c r="J274" s="76"/>
      <c r="K274" s="76"/>
      <c r="L274" s="76"/>
      <c r="N274" s="77"/>
      <c r="O274" s="97" t="s">
        <v>561</v>
      </c>
      <c r="P274" s="98"/>
      <c r="Q274" s="78"/>
      <c r="R274" s="78"/>
      <c r="S274" s="78"/>
    </row>
    <row r="275" spans="1:19" ht="15" customHeight="1" x14ac:dyDescent="0.25">
      <c r="A275" s="85" t="s">
        <v>17</v>
      </c>
      <c r="B275" s="85"/>
      <c r="C275" s="79" t="s">
        <v>18</v>
      </c>
      <c r="D275" s="79"/>
      <c r="E275" s="79"/>
      <c r="F275" s="79"/>
      <c r="G275" s="79"/>
      <c r="H275" s="79"/>
      <c r="I275" s="79"/>
      <c r="J275" s="79"/>
      <c r="K275" s="79"/>
      <c r="L275" s="79"/>
      <c r="N275" s="80"/>
      <c r="O275" s="86" t="s">
        <v>19</v>
      </c>
      <c r="P275" s="86"/>
      <c r="Q275" s="81"/>
      <c r="R275" s="81"/>
      <c r="S275" s="81"/>
    </row>
    <row r="276" spans="1:19" ht="15" customHeight="1" x14ac:dyDescent="0.25">
      <c r="E276" s="41"/>
      <c r="F276" s="41"/>
      <c r="G276" s="41"/>
      <c r="H276" s="41"/>
      <c r="I276" s="41"/>
      <c r="K276" s="41"/>
      <c r="L276" s="41"/>
      <c r="M276" s="41"/>
      <c r="N276" s="41"/>
      <c r="O276" s="82"/>
      <c r="P276" s="82"/>
      <c r="Q276" s="82"/>
      <c r="R276" s="82"/>
      <c r="S276" s="82"/>
    </row>
    <row r="277" spans="1:19" ht="15" customHeight="1" x14ac:dyDescent="0.25">
      <c r="A277" s="42"/>
      <c r="B277" s="87"/>
      <c r="C277" s="87"/>
      <c r="D277" s="87"/>
      <c r="E277" s="42" t="s">
        <v>20</v>
      </c>
      <c r="F277" s="42"/>
      <c r="G277" s="42"/>
      <c r="H277" s="42"/>
      <c r="I277" s="42"/>
      <c r="J277" s="41"/>
      <c r="K277" s="41"/>
      <c r="L277" s="41"/>
      <c r="M277" s="41"/>
      <c r="N277" s="41"/>
      <c r="O277" s="47"/>
      <c r="P277" s="47"/>
      <c r="Q277" s="47"/>
      <c r="R277" s="47"/>
      <c r="S277" s="47"/>
    </row>
    <row r="278" spans="1:19" ht="15" customHeight="1" x14ac:dyDescent="0.25">
      <c r="Q278" s="1"/>
    </row>
    <row r="279" spans="1:19" ht="15" customHeight="1" x14ac:dyDescent="0.25">
      <c r="Q279" s="32"/>
      <c r="R279" s="3"/>
      <c r="S279" s="3"/>
    </row>
    <row r="280" spans="1:19" ht="15" customHeight="1" x14ac:dyDescent="0.25">
      <c r="Q280" s="32"/>
      <c r="R280" s="3"/>
      <c r="S280" s="3"/>
    </row>
    <row r="281" spans="1:19" ht="15" customHeight="1" x14ac:dyDescent="0.25"/>
  </sheetData>
  <mergeCells count="542">
    <mergeCell ref="B239:D239"/>
    <mergeCell ref="J239:K239"/>
    <mergeCell ref="B76:E76"/>
    <mergeCell ref="J76:K76"/>
    <mergeCell ref="B78:E78"/>
    <mergeCell ref="J78:K78"/>
    <mergeCell ref="B258:D258"/>
    <mergeCell ref="J258:K258"/>
    <mergeCell ref="Q1:S1"/>
    <mergeCell ref="A2:S2"/>
    <mergeCell ref="K3:O3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J5:M5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58:E58"/>
    <mergeCell ref="J58:K58"/>
    <mergeCell ref="B59:E59"/>
    <mergeCell ref="J59:K59"/>
    <mergeCell ref="B60:E60"/>
    <mergeCell ref="J60:K60"/>
    <mergeCell ref="B55:E55"/>
    <mergeCell ref="J55:K55"/>
    <mergeCell ref="B56:E56"/>
    <mergeCell ref="J56:K56"/>
    <mergeCell ref="B57:E57"/>
    <mergeCell ref="J57:K57"/>
    <mergeCell ref="B64:E64"/>
    <mergeCell ref="J64:K64"/>
    <mergeCell ref="B65:E65"/>
    <mergeCell ref="J65:K65"/>
    <mergeCell ref="B66:E66"/>
    <mergeCell ref="J66:K66"/>
    <mergeCell ref="B61:E61"/>
    <mergeCell ref="J61:K61"/>
    <mergeCell ref="B62:E62"/>
    <mergeCell ref="J62:K62"/>
    <mergeCell ref="B63:E63"/>
    <mergeCell ref="J63:K63"/>
    <mergeCell ref="B70:E70"/>
    <mergeCell ref="J70:K70"/>
    <mergeCell ref="B71:E71"/>
    <mergeCell ref="J71:K71"/>
    <mergeCell ref="B72:E72"/>
    <mergeCell ref="J72:K72"/>
    <mergeCell ref="B67:E67"/>
    <mergeCell ref="J67:K67"/>
    <mergeCell ref="B68:E68"/>
    <mergeCell ref="J68:K68"/>
    <mergeCell ref="B69:E69"/>
    <mergeCell ref="J69:K69"/>
    <mergeCell ref="B77:E77"/>
    <mergeCell ref="J77:K77"/>
    <mergeCell ref="B79:E79"/>
    <mergeCell ref="J79:K79"/>
    <mergeCell ref="B80:E80"/>
    <mergeCell ref="J80:K80"/>
    <mergeCell ref="B73:E73"/>
    <mergeCell ref="J73:K73"/>
    <mergeCell ref="B74:E74"/>
    <mergeCell ref="J74:K74"/>
    <mergeCell ref="B75:E75"/>
    <mergeCell ref="J75:K75"/>
    <mergeCell ref="B85:E85"/>
    <mergeCell ref="J85:K85"/>
    <mergeCell ref="B87:E87"/>
    <mergeCell ref="J87:K87"/>
    <mergeCell ref="B88:E88"/>
    <mergeCell ref="J88:K88"/>
    <mergeCell ref="B81:E81"/>
    <mergeCell ref="J81:K81"/>
    <mergeCell ref="B82:E82"/>
    <mergeCell ref="J82:K82"/>
    <mergeCell ref="B83:E83"/>
    <mergeCell ref="J83:K83"/>
    <mergeCell ref="B84:E84"/>
    <mergeCell ref="J84:K84"/>
    <mergeCell ref="B86:E86"/>
    <mergeCell ref="J86:K86"/>
    <mergeCell ref="B92:E92"/>
    <mergeCell ref="J92:K92"/>
    <mergeCell ref="B93:E93"/>
    <mergeCell ref="J93:K93"/>
    <mergeCell ref="B94:D94"/>
    <mergeCell ref="J94:K94"/>
    <mergeCell ref="B89:E89"/>
    <mergeCell ref="J89:K89"/>
    <mergeCell ref="B90:E90"/>
    <mergeCell ref="J90:K90"/>
    <mergeCell ref="B91:E91"/>
    <mergeCell ref="J91:K91"/>
    <mergeCell ref="B98:D98"/>
    <mergeCell ref="J98:K98"/>
    <mergeCell ref="B99:E99"/>
    <mergeCell ref="J99:K99"/>
    <mergeCell ref="B100:E100"/>
    <mergeCell ref="J100:K100"/>
    <mergeCell ref="B95:D95"/>
    <mergeCell ref="J95:K95"/>
    <mergeCell ref="B96:D96"/>
    <mergeCell ref="J96:K96"/>
    <mergeCell ref="B97:D97"/>
    <mergeCell ref="J97:K97"/>
    <mergeCell ref="B104:E104"/>
    <mergeCell ref="J104:K104"/>
    <mergeCell ref="B105:E105"/>
    <mergeCell ref="J105:K105"/>
    <mergeCell ref="B106:E106"/>
    <mergeCell ref="J106:K106"/>
    <mergeCell ref="B101:E101"/>
    <mergeCell ref="J101:K101"/>
    <mergeCell ref="B102:E102"/>
    <mergeCell ref="J102:K102"/>
    <mergeCell ref="B103:E103"/>
    <mergeCell ref="J103:K103"/>
    <mergeCell ref="B110:E110"/>
    <mergeCell ref="J110:K110"/>
    <mergeCell ref="B111:E111"/>
    <mergeCell ref="J111:K111"/>
    <mergeCell ref="B112:E112"/>
    <mergeCell ref="J112:K112"/>
    <mergeCell ref="B107:E107"/>
    <mergeCell ref="J107:K107"/>
    <mergeCell ref="B108:E108"/>
    <mergeCell ref="J108:K108"/>
    <mergeCell ref="B109:E109"/>
    <mergeCell ref="J109:K109"/>
    <mergeCell ref="B117:E117"/>
    <mergeCell ref="J117:K117"/>
    <mergeCell ref="B119:E119"/>
    <mergeCell ref="J119:K119"/>
    <mergeCell ref="B121:E121"/>
    <mergeCell ref="J121:K121"/>
    <mergeCell ref="B113:E113"/>
    <mergeCell ref="J113:K113"/>
    <mergeCell ref="B114:E114"/>
    <mergeCell ref="J114:K114"/>
    <mergeCell ref="B115:E115"/>
    <mergeCell ref="J115:K115"/>
    <mergeCell ref="B116:E116"/>
    <mergeCell ref="J116:K116"/>
    <mergeCell ref="B118:E118"/>
    <mergeCell ref="J118:K118"/>
    <mergeCell ref="B120:E120"/>
    <mergeCell ref="J120:K120"/>
    <mergeCell ref="B125:E125"/>
    <mergeCell ref="J125:K125"/>
    <mergeCell ref="B126:E126"/>
    <mergeCell ref="J126:K126"/>
    <mergeCell ref="B127:E127"/>
    <mergeCell ref="J127:K127"/>
    <mergeCell ref="B122:E122"/>
    <mergeCell ref="J122:K122"/>
    <mergeCell ref="B123:E123"/>
    <mergeCell ref="J123:K123"/>
    <mergeCell ref="B124:E124"/>
    <mergeCell ref="J124:K124"/>
    <mergeCell ref="B131:E131"/>
    <mergeCell ref="J131:K131"/>
    <mergeCell ref="B132:E132"/>
    <mergeCell ref="J132:K132"/>
    <mergeCell ref="B133:E133"/>
    <mergeCell ref="J133:K133"/>
    <mergeCell ref="B128:E128"/>
    <mergeCell ref="J128:K128"/>
    <mergeCell ref="B129:E129"/>
    <mergeCell ref="J129:K129"/>
    <mergeCell ref="B130:E130"/>
    <mergeCell ref="J130:K130"/>
    <mergeCell ref="B137:E137"/>
    <mergeCell ref="J137:K137"/>
    <mergeCell ref="B138:E138"/>
    <mergeCell ref="J138:K138"/>
    <mergeCell ref="B139:E139"/>
    <mergeCell ref="J139:K139"/>
    <mergeCell ref="B134:E134"/>
    <mergeCell ref="J134:K134"/>
    <mergeCell ref="B135:E135"/>
    <mergeCell ref="J135:K135"/>
    <mergeCell ref="B136:E136"/>
    <mergeCell ref="J136:K136"/>
    <mergeCell ref="B143:E143"/>
    <mergeCell ref="J143:K143"/>
    <mergeCell ref="B144:E144"/>
    <mergeCell ref="J144:K144"/>
    <mergeCell ref="B145:E145"/>
    <mergeCell ref="J145:K145"/>
    <mergeCell ref="B140:E140"/>
    <mergeCell ref="J140:K140"/>
    <mergeCell ref="B141:E141"/>
    <mergeCell ref="J141:K141"/>
    <mergeCell ref="B142:E142"/>
    <mergeCell ref="J142:K142"/>
    <mergeCell ref="B149:E149"/>
    <mergeCell ref="J149:K149"/>
    <mergeCell ref="B150:E150"/>
    <mergeCell ref="J150:K150"/>
    <mergeCell ref="B151:E151"/>
    <mergeCell ref="J151:K151"/>
    <mergeCell ref="B146:E146"/>
    <mergeCell ref="J146:K146"/>
    <mergeCell ref="B147:E147"/>
    <mergeCell ref="J147:K147"/>
    <mergeCell ref="B148:E148"/>
    <mergeCell ref="J148:K148"/>
    <mergeCell ref="B155:E155"/>
    <mergeCell ref="J155:K155"/>
    <mergeCell ref="B156:E156"/>
    <mergeCell ref="J156:K156"/>
    <mergeCell ref="B157:E157"/>
    <mergeCell ref="J157:K157"/>
    <mergeCell ref="B152:E152"/>
    <mergeCell ref="J152:K152"/>
    <mergeCell ref="B153:E153"/>
    <mergeCell ref="J153:K153"/>
    <mergeCell ref="B154:E154"/>
    <mergeCell ref="J154:K154"/>
    <mergeCell ref="B161:E161"/>
    <mergeCell ref="J161:K161"/>
    <mergeCell ref="B162:E162"/>
    <mergeCell ref="J162:K162"/>
    <mergeCell ref="B163:E163"/>
    <mergeCell ref="J163:K163"/>
    <mergeCell ref="B158:E158"/>
    <mergeCell ref="J158:K158"/>
    <mergeCell ref="B159:E159"/>
    <mergeCell ref="J159:K159"/>
    <mergeCell ref="B160:E160"/>
    <mergeCell ref="J160:K160"/>
    <mergeCell ref="B167:E167"/>
    <mergeCell ref="J167:K167"/>
    <mergeCell ref="B168:E168"/>
    <mergeCell ref="J168:K168"/>
    <mergeCell ref="B169:E169"/>
    <mergeCell ref="J169:K169"/>
    <mergeCell ref="B164:E164"/>
    <mergeCell ref="J164:K164"/>
    <mergeCell ref="B165:E165"/>
    <mergeCell ref="J165:K165"/>
    <mergeCell ref="B166:E166"/>
    <mergeCell ref="J166:K166"/>
    <mergeCell ref="B173:E173"/>
    <mergeCell ref="J173:K173"/>
    <mergeCell ref="B174:E174"/>
    <mergeCell ref="J174:K174"/>
    <mergeCell ref="B175:E175"/>
    <mergeCell ref="J175:K175"/>
    <mergeCell ref="B170:E170"/>
    <mergeCell ref="J170:K170"/>
    <mergeCell ref="B171:E171"/>
    <mergeCell ref="J171:K171"/>
    <mergeCell ref="B172:E172"/>
    <mergeCell ref="J172:K172"/>
    <mergeCell ref="B179:E179"/>
    <mergeCell ref="J179:K179"/>
    <mergeCell ref="B180:E180"/>
    <mergeCell ref="J180:K180"/>
    <mergeCell ref="B181:E181"/>
    <mergeCell ref="J181:K181"/>
    <mergeCell ref="B176:E176"/>
    <mergeCell ref="J176:K176"/>
    <mergeCell ref="B177:E177"/>
    <mergeCell ref="J177:K177"/>
    <mergeCell ref="B178:E178"/>
    <mergeCell ref="J178:K178"/>
    <mergeCell ref="B185:E185"/>
    <mergeCell ref="J185:K185"/>
    <mergeCell ref="B186:E186"/>
    <mergeCell ref="J186:K186"/>
    <mergeCell ref="B188:E188"/>
    <mergeCell ref="J188:K188"/>
    <mergeCell ref="B182:E182"/>
    <mergeCell ref="J182:K182"/>
    <mergeCell ref="B183:E183"/>
    <mergeCell ref="J183:K183"/>
    <mergeCell ref="B184:E184"/>
    <mergeCell ref="J184:K184"/>
    <mergeCell ref="B192:E192"/>
    <mergeCell ref="J192:K192"/>
    <mergeCell ref="B193:E193"/>
    <mergeCell ref="J193:K193"/>
    <mergeCell ref="B194:E194"/>
    <mergeCell ref="J194:K194"/>
    <mergeCell ref="B189:E189"/>
    <mergeCell ref="J189:K189"/>
    <mergeCell ref="B190:E190"/>
    <mergeCell ref="J190:K190"/>
    <mergeCell ref="B191:E191"/>
    <mergeCell ref="J191:K191"/>
    <mergeCell ref="B198:E198"/>
    <mergeCell ref="J198:K198"/>
    <mergeCell ref="B200:E200"/>
    <mergeCell ref="J200:K200"/>
    <mergeCell ref="B201:E201"/>
    <mergeCell ref="J201:K201"/>
    <mergeCell ref="B195:E195"/>
    <mergeCell ref="J195:K195"/>
    <mergeCell ref="B196:E196"/>
    <mergeCell ref="F196:G196"/>
    <mergeCell ref="J196:K196"/>
    <mergeCell ref="B197:E197"/>
    <mergeCell ref="J197:K197"/>
    <mergeCell ref="B199:D199"/>
    <mergeCell ref="J199:K199"/>
    <mergeCell ref="B205:E205"/>
    <mergeCell ref="J205:K205"/>
    <mergeCell ref="B206:E206"/>
    <mergeCell ref="J206:K206"/>
    <mergeCell ref="B207:E207"/>
    <mergeCell ref="J207:K207"/>
    <mergeCell ref="B202:E202"/>
    <mergeCell ref="J202:K202"/>
    <mergeCell ref="B203:E203"/>
    <mergeCell ref="J203:K203"/>
    <mergeCell ref="B204:E204"/>
    <mergeCell ref="J204:K204"/>
    <mergeCell ref="B211:E211"/>
    <mergeCell ref="J211:K211"/>
    <mergeCell ref="B212:E212"/>
    <mergeCell ref="J212:K212"/>
    <mergeCell ref="B213:E213"/>
    <mergeCell ref="J213:K213"/>
    <mergeCell ref="B208:E208"/>
    <mergeCell ref="J208:K208"/>
    <mergeCell ref="B209:E209"/>
    <mergeCell ref="J209:K209"/>
    <mergeCell ref="B210:E210"/>
    <mergeCell ref="J210:K210"/>
    <mergeCell ref="B218:E218"/>
    <mergeCell ref="J218:K218"/>
    <mergeCell ref="B219:E219"/>
    <mergeCell ref="J219:K219"/>
    <mergeCell ref="B220:E220"/>
    <mergeCell ref="J220:K220"/>
    <mergeCell ref="B214:E214"/>
    <mergeCell ref="J214:K214"/>
    <mergeCell ref="B216:E216"/>
    <mergeCell ref="J216:K216"/>
    <mergeCell ref="B217:E217"/>
    <mergeCell ref="J217:K217"/>
    <mergeCell ref="B215:D215"/>
    <mergeCell ref="J215:K215"/>
    <mergeCell ref="B224:E224"/>
    <mergeCell ref="J224:K224"/>
    <mergeCell ref="B225:E225"/>
    <mergeCell ref="J225:K225"/>
    <mergeCell ref="B226:E226"/>
    <mergeCell ref="J226:K226"/>
    <mergeCell ref="B221:E221"/>
    <mergeCell ref="J221:K221"/>
    <mergeCell ref="B222:E222"/>
    <mergeCell ref="J222:K222"/>
    <mergeCell ref="B223:E223"/>
    <mergeCell ref="J223:K223"/>
    <mergeCell ref="B230:E230"/>
    <mergeCell ref="J230:K230"/>
    <mergeCell ref="B231:E231"/>
    <mergeCell ref="J231:K231"/>
    <mergeCell ref="B232:E232"/>
    <mergeCell ref="J232:K232"/>
    <mergeCell ref="B227:E227"/>
    <mergeCell ref="J227:K227"/>
    <mergeCell ref="B228:E228"/>
    <mergeCell ref="J228:K228"/>
    <mergeCell ref="B229:E229"/>
    <mergeCell ref="J229:K229"/>
    <mergeCell ref="B236:E236"/>
    <mergeCell ref="J236:K236"/>
    <mergeCell ref="B237:E237"/>
    <mergeCell ref="J237:K237"/>
    <mergeCell ref="B238:D238"/>
    <mergeCell ref="J238:K238"/>
    <mergeCell ref="B233:E233"/>
    <mergeCell ref="J233:K233"/>
    <mergeCell ref="B234:E234"/>
    <mergeCell ref="J234:K234"/>
    <mergeCell ref="B235:E235"/>
    <mergeCell ref="J235:K235"/>
    <mergeCell ref="B243:E243"/>
    <mergeCell ref="J243:K243"/>
    <mergeCell ref="B244:E244"/>
    <mergeCell ref="J244:K244"/>
    <mergeCell ref="B245:E245"/>
    <mergeCell ref="J245:K245"/>
    <mergeCell ref="B240:E240"/>
    <mergeCell ref="J240:K240"/>
    <mergeCell ref="B241:E241"/>
    <mergeCell ref="J241:K241"/>
    <mergeCell ref="B242:E242"/>
    <mergeCell ref="J242:K242"/>
    <mergeCell ref="B249:E249"/>
    <mergeCell ref="J249:K249"/>
    <mergeCell ref="B250:E250"/>
    <mergeCell ref="J250:K250"/>
    <mergeCell ref="B251:E251"/>
    <mergeCell ref="J251:K251"/>
    <mergeCell ref="B246:E246"/>
    <mergeCell ref="J246:K246"/>
    <mergeCell ref="B247:E247"/>
    <mergeCell ref="J247:K247"/>
    <mergeCell ref="B248:E248"/>
    <mergeCell ref="J248:K248"/>
    <mergeCell ref="B255:E255"/>
    <mergeCell ref="J255:K255"/>
    <mergeCell ref="B256:E256"/>
    <mergeCell ref="J256:K256"/>
    <mergeCell ref="B257:E257"/>
    <mergeCell ref="J257:K257"/>
    <mergeCell ref="B252:E252"/>
    <mergeCell ref="J252:K252"/>
    <mergeCell ref="B253:E253"/>
    <mergeCell ref="J253:K253"/>
    <mergeCell ref="B254:E254"/>
    <mergeCell ref="J254:K254"/>
    <mergeCell ref="B261:E261"/>
    <mergeCell ref="J261:K261"/>
    <mergeCell ref="B262:E262"/>
    <mergeCell ref="J262:K262"/>
    <mergeCell ref="B263:E263"/>
    <mergeCell ref="J263:K263"/>
    <mergeCell ref="B259:E259"/>
    <mergeCell ref="J259:K259"/>
    <mergeCell ref="B260:E260"/>
    <mergeCell ref="J260:K260"/>
    <mergeCell ref="B267:E267"/>
    <mergeCell ref="J267:K267"/>
    <mergeCell ref="B268:E268"/>
    <mergeCell ref="J268:K268"/>
    <mergeCell ref="B269:E269"/>
    <mergeCell ref="J269:K269"/>
    <mergeCell ref="B264:E264"/>
    <mergeCell ref="J264:K264"/>
    <mergeCell ref="B265:E265"/>
    <mergeCell ref="J265:K265"/>
    <mergeCell ref="B266:E266"/>
    <mergeCell ref="J266:K266"/>
    <mergeCell ref="A275:B275"/>
    <mergeCell ref="O275:P275"/>
    <mergeCell ref="B277:D277"/>
    <mergeCell ref="B270:E270"/>
    <mergeCell ref="J270:K270"/>
    <mergeCell ref="B271:D271"/>
    <mergeCell ref="J271:K271"/>
    <mergeCell ref="A274:D274"/>
    <mergeCell ref="O274:P274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(УТ 2) 2024-2026 </vt:lpstr>
      <vt:lpstr>'РИД (УТ 2) 2024-2026 '!Заголовки_для_печати</vt:lpstr>
      <vt:lpstr>'РИД (УТ 2) 2024-2026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Буклова Е.И.</cp:lastModifiedBy>
  <cp:lastPrinted>2024-06-11T08:14:20Z</cp:lastPrinted>
  <dcterms:created xsi:type="dcterms:W3CDTF">2018-10-29T15:11:26Z</dcterms:created>
  <dcterms:modified xsi:type="dcterms:W3CDTF">2024-08-27T06:42:49Z</dcterms:modified>
</cp:coreProperties>
</file>